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30.04.2025 ALOCARE MAI" sheetId="4" r:id="rId1"/>
    <sheet name="Sheet1" sheetId="1" r:id="rId2"/>
    <sheet name="Sheet2" sheetId="2" r:id="rId3"/>
    <sheet name="Sheet3" sheetId="3" r:id="rId4"/>
  </sheets>
  <externalReferences>
    <externalReference r:id="rId5"/>
  </externalReferences>
  <definedNames>
    <definedName name="_xlnm._FilterDatabase" localSheetId="0" hidden="1">'30.04.2025 ALOCARE MAI'!$A$1:$BQ$103</definedName>
  </definedNames>
  <calcPr calcId="125725"/>
</workbook>
</file>

<file path=xl/calcChain.xml><?xml version="1.0" encoding="utf-8"?>
<calcChain xmlns="http://schemas.openxmlformats.org/spreadsheetml/2006/main">
  <c r="AN103" i="4"/>
  <c r="AM103"/>
  <c r="AL103"/>
  <c r="AK103"/>
  <c r="AI103"/>
  <c r="AH103"/>
  <c r="AG103"/>
  <c r="AD103"/>
  <c r="AC103"/>
  <c r="AB103"/>
  <c r="AA103"/>
  <c r="Y103"/>
  <c r="X103"/>
  <c r="W103"/>
  <c r="V103"/>
  <c r="R103"/>
  <c r="Q103"/>
  <c r="P103"/>
  <c r="O103"/>
  <c r="L103"/>
  <c r="K103"/>
  <c r="K104" s="1"/>
  <c r="J103"/>
  <c r="J104" s="1"/>
  <c r="I103"/>
  <c r="G103"/>
  <c r="F103"/>
  <c r="AO102"/>
  <c r="AJ102"/>
  <c r="Z102"/>
  <c r="T102"/>
  <c r="AP102" s="1"/>
  <c r="AO101"/>
  <c r="AJ101"/>
  <c r="Z101"/>
  <c r="T101"/>
  <c r="AP101" s="1"/>
  <c r="AO100"/>
  <c r="AJ100"/>
  <c r="Z100"/>
  <c r="T100"/>
  <c r="AP100" s="1"/>
  <c r="AO99"/>
  <c r="AJ99"/>
  <c r="Z99"/>
  <c r="T99"/>
  <c r="AP99" s="1"/>
  <c r="AO98"/>
  <c r="AJ98"/>
  <c r="Z98"/>
  <c r="T98"/>
  <c r="AP98" s="1"/>
  <c r="AO97"/>
  <c r="AJ97"/>
  <c r="AE97"/>
  <c r="Z97"/>
  <c r="T97"/>
  <c r="S97"/>
  <c r="M97"/>
  <c r="AP97" s="1"/>
  <c r="AO96"/>
  <c r="AJ96"/>
  <c r="AE96"/>
  <c r="Z96"/>
  <c r="T96"/>
  <c r="S96"/>
  <c r="M96"/>
  <c r="AP96" s="1"/>
  <c r="AO95"/>
  <c r="AJ95"/>
  <c r="AE95"/>
  <c r="Z95"/>
  <c r="T95"/>
  <c r="S95"/>
  <c r="M95"/>
  <c r="AP95" s="1"/>
  <c r="AO94"/>
  <c r="AJ94"/>
  <c r="AE94"/>
  <c r="Z94"/>
  <c r="T94"/>
  <c r="S94"/>
  <c r="M94"/>
  <c r="AP94" s="1"/>
  <c r="AO93"/>
  <c r="AJ93"/>
  <c r="AE93"/>
  <c r="Z93"/>
  <c r="T93"/>
  <c r="S93"/>
  <c r="M93"/>
  <c r="AP93" s="1"/>
  <c r="AO92"/>
  <c r="AJ92"/>
  <c r="AE92"/>
  <c r="U92"/>
  <c r="Z92" s="1"/>
  <c r="T92"/>
  <c r="S92"/>
  <c r="M92"/>
  <c r="AO91"/>
  <c r="AJ91"/>
  <c r="AE91"/>
  <c r="Z91"/>
  <c r="T91"/>
  <c r="AP91" s="1"/>
  <c r="S91"/>
  <c r="M91"/>
  <c r="AO90"/>
  <c r="AJ90"/>
  <c r="AE90"/>
  <c r="Z90"/>
  <c r="T90"/>
  <c r="AP90" s="1"/>
  <c r="S90"/>
  <c r="M90"/>
  <c r="AO89"/>
  <c r="AJ89"/>
  <c r="AE89"/>
  <c r="Z89"/>
  <c r="T89"/>
  <c r="AP89" s="1"/>
  <c r="S89"/>
  <c r="M89"/>
  <c r="AO88"/>
  <c r="AJ88"/>
  <c r="AE88"/>
  <c r="Z88"/>
  <c r="T88"/>
  <c r="AP88" s="1"/>
  <c r="S88"/>
  <c r="M88"/>
  <c r="AO87"/>
  <c r="AJ87"/>
  <c r="AE87"/>
  <c r="Z87"/>
  <c r="T87"/>
  <c r="AP87" s="1"/>
  <c r="S87"/>
  <c r="M87"/>
  <c r="AO86"/>
  <c r="AJ86"/>
  <c r="AE86"/>
  <c r="Z86"/>
  <c r="T86"/>
  <c r="AP86" s="1"/>
  <c r="S86"/>
  <c r="M86"/>
  <c r="AO85"/>
  <c r="AJ85"/>
  <c r="AE85"/>
  <c r="Z85"/>
  <c r="T85"/>
  <c r="AP85" s="1"/>
  <c r="S85"/>
  <c r="M85"/>
  <c r="AO84"/>
  <c r="AJ84"/>
  <c r="AF84"/>
  <c r="AE84"/>
  <c r="Z84"/>
  <c r="U84"/>
  <c r="T84"/>
  <c r="S84"/>
  <c r="M84"/>
  <c r="AP84" s="1"/>
  <c r="AO83"/>
  <c r="AJ83"/>
  <c r="AE83"/>
  <c r="Z83"/>
  <c r="T83"/>
  <c r="S83"/>
  <c r="M83"/>
  <c r="AP83" s="1"/>
  <c r="AO82"/>
  <c r="AJ82"/>
  <c r="AE82"/>
  <c r="Z82"/>
  <c r="T82"/>
  <c r="S82"/>
  <c r="M82"/>
  <c r="AP82" s="1"/>
  <c r="AO81"/>
  <c r="AJ81"/>
  <c r="AE81"/>
  <c r="Z81"/>
  <c r="T81"/>
  <c r="S81"/>
  <c r="M81"/>
  <c r="AP81" s="1"/>
  <c r="AO80"/>
  <c r="AJ80"/>
  <c r="AE80"/>
  <c r="Z80"/>
  <c r="T80"/>
  <c r="S80"/>
  <c r="M80"/>
  <c r="AP80" s="1"/>
  <c r="AO79"/>
  <c r="AJ79"/>
  <c r="AE79"/>
  <c r="Z79"/>
  <c r="T79"/>
  <c r="S79"/>
  <c r="M79"/>
  <c r="AP79" s="1"/>
  <c r="AO78"/>
  <c r="AJ78"/>
  <c r="AE78"/>
  <c r="Z78"/>
  <c r="T78"/>
  <c r="S78"/>
  <c r="M78"/>
  <c r="AP78" s="1"/>
  <c r="AO77"/>
  <c r="AJ77"/>
  <c r="AE77"/>
  <c r="U77"/>
  <c r="Z77" s="1"/>
  <c r="T77"/>
  <c r="S77"/>
  <c r="N77"/>
  <c r="M77"/>
  <c r="AP77" s="1"/>
  <c r="AO76"/>
  <c r="AJ76"/>
  <c r="AE76"/>
  <c r="Z76"/>
  <c r="T76"/>
  <c r="AP76" s="1"/>
  <c r="S76"/>
  <c r="M76"/>
  <c r="AO75"/>
  <c r="AF75"/>
  <c r="AJ75" s="1"/>
  <c r="AE75"/>
  <c r="Z75"/>
  <c r="U75"/>
  <c r="S75"/>
  <c r="N75"/>
  <c r="T75" s="1"/>
  <c r="M75"/>
  <c r="AO74"/>
  <c r="AJ74"/>
  <c r="AE74"/>
  <c r="Z74"/>
  <c r="T74"/>
  <c r="S74"/>
  <c r="M74"/>
  <c r="AP74" s="1"/>
  <c r="AO73"/>
  <c r="AJ73"/>
  <c r="AE73"/>
  <c r="Z73"/>
  <c r="T73"/>
  <c r="S73"/>
  <c r="M73"/>
  <c r="AP73" s="1"/>
  <c r="AO72"/>
  <c r="AJ72"/>
  <c r="AE72"/>
  <c r="Z72"/>
  <c r="T72"/>
  <c r="S72"/>
  <c r="M72"/>
  <c r="AP72" s="1"/>
  <c r="AO71"/>
  <c r="AJ71"/>
  <c r="AE71"/>
  <c r="Z71"/>
  <c r="T71"/>
  <c r="S71"/>
  <c r="M71"/>
  <c r="AP71" s="1"/>
  <c r="AO70"/>
  <c r="AJ70"/>
  <c r="AE70"/>
  <c r="Z70"/>
  <c r="T70"/>
  <c r="S70"/>
  <c r="M70"/>
  <c r="AP70" s="1"/>
  <c r="AO69"/>
  <c r="AJ69"/>
  <c r="AE69"/>
  <c r="Z69"/>
  <c r="T69"/>
  <c r="S69"/>
  <c r="M69"/>
  <c r="AP69" s="1"/>
  <c r="AO68"/>
  <c r="AJ68"/>
  <c r="AE68"/>
  <c r="Z68"/>
  <c r="T68"/>
  <c r="S68"/>
  <c r="M68"/>
  <c r="AP68" s="1"/>
  <c r="AO67"/>
  <c r="AJ67"/>
  <c r="AE67"/>
  <c r="Z67"/>
  <c r="T67"/>
  <c r="S67"/>
  <c r="M67"/>
  <c r="AP67" s="1"/>
  <c r="AO66"/>
  <c r="AJ66"/>
  <c r="AE66"/>
  <c r="Z66"/>
  <c r="T66"/>
  <c r="S66"/>
  <c r="M66"/>
  <c r="AP66" s="1"/>
  <c r="AO65"/>
  <c r="AJ65"/>
  <c r="AE65"/>
  <c r="Z65"/>
  <c r="T65"/>
  <c r="S65"/>
  <c r="M65"/>
  <c r="AP65" s="1"/>
  <c r="AO64"/>
  <c r="AJ64"/>
  <c r="AE64"/>
  <c r="Z64"/>
  <c r="T64"/>
  <c r="S64"/>
  <c r="M64"/>
  <c r="AP64" s="1"/>
  <c r="AO63"/>
  <c r="AJ63"/>
  <c r="AE63"/>
  <c r="Z63"/>
  <c r="T63"/>
  <c r="S63"/>
  <c r="M63"/>
  <c r="AP63" s="1"/>
  <c r="AO62"/>
  <c r="AJ62"/>
  <c r="AE62"/>
  <c r="Z62"/>
  <c r="T62"/>
  <c r="S62"/>
  <c r="M62"/>
  <c r="AP62" s="1"/>
  <c r="AO61"/>
  <c r="AJ61"/>
  <c r="AE61"/>
  <c r="Z61"/>
  <c r="T61"/>
  <c r="S61"/>
  <c r="M61"/>
  <c r="AP61" s="1"/>
  <c r="AO60"/>
  <c r="AJ60"/>
  <c r="AE60"/>
  <c r="Z60"/>
  <c r="T60"/>
  <c r="S60"/>
  <c r="M60"/>
  <c r="AP60" s="1"/>
  <c r="AO59"/>
  <c r="AJ59"/>
  <c r="AE59"/>
  <c r="Z59"/>
  <c r="T59"/>
  <c r="S59"/>
  <c r="M59"/>
  <c r="AP59" s="1"/>
  <c r="AO58"/>
  <c r="AJ58"/>
  <c r="AE58"/>
  <c r="Z58"/>
  <c r="T58"/>
  <c r="S58"/>
  <c r="M58"/>
  <c r="AP58" s="1"/>
  <c r="AO57"/>
  <c r="AJ57"/>
  <c r="AE57"/>
  <c r="Z57"/>
  <c r="T57"/>
  <c r="S57"/>
  <c r="M57"/>
  <c r="AP57" s="1"/>
  <c r="AO56"/>
  <c r="AJ56"/>
  <c r="AE56"/>
  <c r="Z56"/>
  <c r="T56"/>
  <c r="S56"/>
  <c r="M56"/>
  <c r="AP56" s="1"/>
  <c r="AO55"/>
  <c r="AJ55"/>
  <c r="AF55"/>
  <c r="AE55"/>
  <c r="U55"/>
  <c r="Z55" s="1"/>
  <c r="T55"/>
  <c r="S55"/>
  <c r="M55"/>
  <c r="AP55" s="1"/>
  <c r="AO54"/>
  <c r="AF54"/>
  <c r="AJ54" s="1"/>
  <c r="AP54" s="1"/>
  <c r="AE54"/>
  <c r="Z54"/>
  <c r="U54"/>
  <c r="T54"/>
  <c r="S54"/>
  <c r="N54"/>
  <c r="M54"/>
  <c r="AO53"/>
  <c r="AJ53"/>
  <c r="AE53"/>
  <c r="Z53"/>
  <c r="T53"/>
  <c r="AP53" s="1"/>
  <c r="S53"/>
  <c r="M53"/>
  <c r="AO52"/>
  <c r="AJ52"/>
  <c r="AE52"/>
  <c r="Z52"/>
  <c r="T52"/>
  <c r="AP52" s="1"/>
  <c r="S52"/>
  <c r="M52"/>
  <c r="AO51"/>
  <c r="AJ51"/>
  <c r="AF51"/>
  <c r="AE51"/>
  <c r="Z51"/>
  <c r="U51"/>
  <c r="S51"/>
  <c r="N51"/>
  <c r="T51" s="1"/>
  <c r="AP51" s="1"/>
  <c r="M51"/>
  <c r="AO50"/>
  <c r="AJ50"/>
  <c r="AE50"/>
  <c r="Z50"/>
  <c r="T50"/>
  <c r="S50"/>
  <c r="M50"/>
  <c r="AP50" s="1"/>
  <c r="AO49"/>
  <c r="AJ49"/>
  <c r="AE49"/>
  <c r="Z49"/>
  <c r="T49"/>
  <c r="S49"/>
  <c r="M49"/>
  <c r="AP49" s="1"/>
  <c r="AO48"/>
  <c r="AJ48"/>
  <c r="AE48"/>
  <c r="Z48"/>
  <c r="T48"/>
  <c r="S48"/>
  <c r="M48"/>
  <c r="AP48" s="1"/>
  <c r="AO47"/>
  <c r="AJ47"/>
  <c r="AF47"/>
  <c r="AE47"/>
  <c r="U47"/>
  <c r="Z47" s="1"/>
  <c r="T47"/>
  <c r="S47"/>
  <c r="M47"/>
  <c r="AP47" s="1"/>
  <c r="AO46"/>
  <c r="AF46"/>
  <c r="AJ46" s="1"/>
  <c r="AP46" s="1"/>
  <c r="AE46"/>
  <c r="Z46"/>
  <c r="U46"/>
  <c r="T46"/>
  <c r="S46"/>
  <c r="M46"/>
  <c r="AO45"/>
  <c r="AJ45"/>
  <c r="AF45"/>
  <c r="AE45"/>
  <c r="Z45"/>
  <c r="T45"/>
  <c r="S45"/>
  <c r="M45"/>
  <c r="AP45" s="1"/>
  <c r="AO44"/>
  <c r="AJ44"/>
  <c r="AE44"/>
  <c r="Z44"/>
  <c r="T44"/>
  <c r="AP44" s="1"/>
  <c r="S44"/>
  <c r="M44"/>
  <c r="AO43"/>
  <c r="AJ43"/>
  <c r="AF43"/>
  <c r="AE43"/>
  <c r="Z43"/>
  <c r="U43"/>
  <c r="S43"/>
  <c r="N43"/>
  <c r="T43" s="1"/>
  <c r="AP43" s="1"/>
  <c r="M43"/>
  <c r="H43"/>
  <c r="AO42"/>
  <c r="AJ42"/>
  <c r="AE42"/>
  <c r="Z42"/>
  <c r="T42"/>
  <c r="AP42" s="1"/>
  <c r="S42"/>
  <c r="M42"/>
  <c r="AO41"/>
  <c r="AJ41"/>
  <c r="AE41"/>
  <c r="Z41"/>
  <c r="T41"/>
  <c r="AP41" s="1"/>
  <c r="S41"/>
  <c r="M41"/>
  <c r="AO40"/>
  <c r="AJ40"/>
  <c r="AE40"/>
  <c r="Z40"/>
  <c r="T40"/>
  <c r="AP40" s="1"/>
  <c r="S40"/>
  <c r="M40"/>
  <c r="AO39"/>
  <c r="AJ39"/>
  <c r="AE39"/>
  <c r="U39"/>
  <c r="Z39" s="1"/>
  <c r="S39"/>
  <c r="N39"/>
  <c r="T39" s="1"/>
  <c r="M39"/>
  <c r="H39"/>
  <c r="AO38"/>
  <c r="AJ38"/>
  <c r="AE38"/>
  <c r="Z38"/>
  <c r="T38"/>
  <c r="S38"/>
  <c r="M38"/>
  <c r="AP38" s="1"/>
  <c r="AO37"/>
  <c r="AJ37"/>
  <c r="AF37"/>
  <c r="AE37"/>
  <c r="Z37"/>
  <c r="T37"/>
  <c r="S37"/>
  <c r="M37"/>
  <c r="AP37" s="1"/>
  <c r="AO36"/>
  <c r="AJ36"/>
  <c r="AE36"/>
  <c r="Z36"/>
  <c r="T36"/>
  <c r="AP36" s="1"/>
  <c r="S36"/>
  <c r="M36"/>
  <c r="AO35"/>
  <c r="AJ35"/>
  <c r="AE35"/>
  <c r="Z35"/>
  <c r="T35"/>
  <c r="AP35" s="1"/>
  <c r="S35"/>
  <c r="M35"/>
  <c r="AO34"/>
  <c r="AJ34"/>
  <c r="AF34"/>
  <c r="AE34"/>
  <c r="Z34"/>
  <c r="U34"/>
  <c r="S34"/>
  <c r="N34"/>
  <c r="T34" s="1"/>
  <c r="AP34" s="1"/>
  <c r="M34"/>
  <c r="H34"/>
  <c r="AO33"/>
  <c r="AJ33"/>
  <c r="AE33"/>
  <c r="Z33"/>
  <c r="T33"/>
  <c r="AP33" s="1"/>
  <c r="S33"/>
  <c r="M33"/>
  <c r="AO32"/>
  <c r="AJ32"/>
  <c r="AE32"/>
  <c r="Z32"/>
  <c r="T32"/>
  <c r="AP32" s="1"/>
  <c r="S32"/>
  <c r="M32"/>
  <c r="AO31"/>
  <c r="AJ31"/>
  <c r="AE31"/>
  <c r="Z31"/>
  <c r="T31"/>
  <c r="AP31" s="1"/>
  <c r="S31"/>
  <c r="M31"/>
  <c r="AO30"/>
  <c r="AJ30"/>
  <c r="AF30"/>
  <c r="AE30"/>
  <c r="Z30"/>
  <c r="U30"/>
  <c r="S30"/>
  <c r="N30"/>
  <c r="T30" s="1"/>
  <c r="AP30" s="1"/>
  <c r="M30"/>
  <c r="H30"/>
  <c r="AO29"/>
  <c r="AJ29"/>
  <c r="AF29"/>
  <c r="AE29"/>
  <c r="Z29"/>
  <c r="U29"/>
  <c r="S29"/>
  <c r="N29"/>
  <c r="T29" s="1"/>
  <c r="AP29" s="1"/>
  <c r="M29"/>
  <c r="H29"/>
  <c r="AO28"/>
  <c r="AJ28"/>
  <c r="AE28"/>
  <c r="Z28"/>
  <c r="T28"/>
  <c r="AP28" s="1"/>
  <c r="S28"/>
  <c r="M28"/>
  <c r="AO27"/>
  <c r="AJ27"/>
  <c r="AE27"/>
  <c r="Z27"/>
  <c r="T27"/>
  <c r="AP27" s="1"/>
  <c r="S27"/>
  <c r="M27"/>
  <c r="AO26"/>
  <c r="AJ26"/>
  <c r="AF26"/>
  <c r="AE26"/>
  <c r="Z26"/>
  <c r="U26"/>
  <c r="T26"/>
  <c r="S26"/>
  <c r="M26"/>
  <c r="AP26" s="1"/>
  <c r="AO25"/>
  <c r="AJ25"/>
  <c r="AE25"/>
  <c r="Z25"/>
  <c r="T25"/>
  <c r="S25"/>
  <c r="M25"/>
  <c r="AP25" s="1"/>
  <c r="AO24"/>
  <c r="AJ24"/>
  <c r="AE24"/>
  <c r="Z24"/>
  <c r="T24"/>
  <c r="S24"/>
  <c r="M24"/>
  <c r="AP24" s="1"/>
  <c r="H24"/>
  <c r="AO23"/>
  <c r="AJ23"/>
  <c r="AE23"/>
  <c r="Z23"/>
  <c r="T23"/>
  <c r="S23"/>
  <c r="M23"/>
  <c r="AP23" s="1"/>
  <c r="AO22"/>
  <c r="AJ22"/>
  <c r="AE22"/>
  <c r="Z22"/>
  <c r="T22"/>
  <c r="S22"/>
  <c r="M22"/>
  <c r="AP22" s="1"/>
  <c r="AO21"/>
  <c r="AJ21"/>
  <c r="AE21"/>
  <c r="Z21"/>
  <c r="T21"/>
  <c r="S21"/>
  <c r="M21"/>
  <c r="AP21" s="1"/>
  <c r="AO20"/>
  <c r="AJ20"/>
  <c r="AE20"/>
  <c r="Z20"/>
  <c r="T20"/>
  <c r="S20"/>
  <c r="M20"/>
  <c r="AP20" s="1"/>
  <c r="AO19"/>
  <c r="AJ19"/>
  <c r="AF19"/>
  <c r="AE19"/>
  <c r="Z19"/>
  <c r="T19"/>
  <c r="S19"/>
  <c r="M19"/>
  <c r="AP19" s="1"/>
  <c r="AO18"/>
  <c r="AJ18"/>
  <c r="AE18"/>
  <c r="Z18"/>
  <c r="T18"/>
  <c r="AP18" s="1"/>
  <c r="S18"/>
  <c r="M18"/>
  <c r="AO17"/>
  <c r="AJ17"/>
  <c r="AF17"/>
  <c r="AE17"/>
  <c r="Z17"/>
  <c r="U17"/>
  <c r="T17"/>
  <c r="S17"/>
  <c r="M17"/>
  <c r="AP17" s="1"/>
  <c r="AO16"/>
  <c r="AJ16"/>
  <c r="AE16"/>
  <c r="Z16"/>
  <c r="T16"/>
  <c r="S16"/>
  <c r="M16"/>
  <c r="AP16" s="1"/>
  <c r="AO15"/>
  <c r="AJ15"/>
  <c r="AE15"/>
  <c r="Z15"/>
  <c r="T15"/>
  <c r="S15"/>
  <c r="M15"/>
  <c r="AP15" s="1"/>
  <c r="AO14"/>
  <c r="AJ14"/>
  <c r="AE14"/>
  <c r="Z14"/>
  <c r="T14"/>
  <c r="S14"/>
  <c r="M14"/>
  <c r="AP14" s="1"/>
  <c r="AO13"/>
  <c r="AJ13"/>
  <c r="AE13"/>
  <c r="Z13"/>
  <c r="T13"/>
  <c r="S13"/>
  <c r="M13"/>
  <c r="AP13" s="1"/>
  <c r="AO12"/>
  <c r="AJ12"/>
  <c r="AE12"/>
  <c r="Z12"/>
  <c r="T12"/>
  <c r="S12"/>
  <c r="M12"/>
  <c r="AP12" s="1"/>
  <c r="AO11"/>
  <c r="AJ11"/>
  <c r="AE11"/>
  <c r="Z11"/>
  <c r="T11"/>
  <c r="S11"/>
  <c r="M11"/>
  <c r="AP11" s="1"/>
  <c r="AO10"/>
  <c r="AJ10"/>
  <c r="AE10"/>
  <c r="Z10"/>
  <c r="T10"/>
  <c r="S10"/>
  <c r="M10"/>
  <c r="AP10" s="1"/>
  <c r="AO9"/>
  <c r="AJ9"/>
  <c r="AE9"/>
  <c r="Z9"/>
  <c r="T9"/>
  <c r="S9"/>
  <c r="M9"/>
  <c r="AP9" s="1"/>
  <c r="AO8"/>
  <c r="AJ8"/>
  <c r="AE8"/>
  <c r="Z8"/>
  <c r="T8"/>
  <c r="S8"/>
  <c r="M8"/>
  <c r="AP8" s="1"/>
  <c r="AO7"/>
  <c r="AJ7"/>
  <c r="AE7"/>
  <c r="Z7"/>
  <c r="T7"/>
  <c r="S7"/>
  <c r="M7"/>
  <c r="AP7" s="1"/>
  <c r="AO6"/>
  <c r="AJ6"/>
  <c r="AE6"/>
  <c r="Z6"/>
  <c r="T6"/>
  <c r="S6"/>
  <c r="M6"/>
  <c r="AP6" s="1"/>
  <c r="AO5"/>
  <c r="AF5"/>
  <c r="AJ5" s="1"/>
  <c r="AE5"/>
  <c r="U5"/>
  <c r="Z5" s="1"/>
  <c r="T5"/>
  <c r="S5"/>
  <c r="N5"/>
  <c r="N103" s="1"/>
  <c r="H5"/>
  <c r="M5" s="1"/>
  <c r="AO4"/>
  <c r="AJ4"/>
  <c r="AE4"/>
  <c r="Z4"/>
  <c r="T4"/>
  <c r="S4"/>
  <c r="M4"/>
  <c r="AP4" s="1"/>
  <c r="AO3"/>
  <c r="AJ3"/>
  <c r="AE3"/>
  <c r="U3"/>
  <c r="U103" s="1"/>
  <c r="T3"/>
  <c r="S3"/>
  <c r="M3"/>
  <c r="AO2"/>
  <c r="AO103" s="1"/>
  <c r="AJ2"/>
  <c r="AE2"/>
  <c r="AE103" s="1"/>
  <c r="Z2"/>
  <c r="T2"/>
  <c r="T103" s="1"/>
  <c r="S2"/>
  <c r="S103" s="1"/>
  <c r="M2"/>
  <c r="AP2" s="1"/>
  <c r="AJ103" l="1"/>
  <c r="AP39"/>
  <c r="AP75"/>
  <c r="AP5"/>
  <c r="AP92"/>
  <c r="Z3"/>
  <c r="Z103" s="1"/>
  <c r="M103"/>
  <c r="H103"/>
  <c r="AF103"/>
  <c r="AP3" l="1"/>
  <c r="AP103" s="1"/>
</calcChain>
</file>

<file path=xl/sharedStrings.xml><?xml version="1.0" encoding="utf-8"?>
<sst xmlns="http://schemas.openxmlformats.org/spreadsheetml/2006/main" count="345" uniqueCount="345">
  <si>
    <t>nr inreg</t>
  </si>
  <si>
    <t>COD</t>
  </si>
  <si>
    <t>nr contract</t>
  </si>
  <si>
    <t xml:space="preserve"> SPITALE</t>
  </si>
  <si>
    <t>CUI</t>
  </si>
  <si>
    <t>SUPLIM SSZ DEC 2024</t>
  </si>
  <si>
    <t>SSZ REG AN 2024</t>
  </si>
  <si>
    <t>DRG IAN</t>
  </si>
  <si>
    <t>CHR IAN</t>
  </si>
  <si>
    <t>PAL IAN</t>
  </si>
  <si>
    <t>SSZ IAN</t>
  </si>
  <si>
    <t>Ssupl SSZ IAN</t>
  </si>
  <si>
    <t>TOTAL IANUARIE</t>
  </si>
  <si>
    <t>DRG FEB</t>
  </si>
  <si>
    <t>CHR FEB</t>
  </si>
  <si>
    <t>PAL FEB</t>
  </si>
  <si>
    <t>SSZ FEB</t>
  </si>
  <si>
    <t>SUPLIM SSZ FEB</t>
  </si>
  <si>
    <t>TOTAL FEBRUARIE</t>
  </si>
  <si>
    <t>DRG MAR</t>
  </si>
  <si>
    <t>CHR MAR</t>
  </si>
  <si>
    <t>PAL MAR</t>
  </si>
  <si>
    <t>SSZ MAR</t>
  </si>
  <si>
    <t>SUPL SSZ MAR</t>
  </si>
  <si>
    <t>TOTAL MARTIE</t>
  </si>
  <si>
    <t>DRG CONTRACT OCT</t>
  </si>
  <si>
    <t>CHR CONTRACT OCT</t>
  </si>
  <si>
    <t>PAL CONTRACT OCT</t>
  </si>
  <si>
    <t>SSZ CONTRACT OCT</t>
  </si>
  <si>
    <t>VALOARE  CONTRACT OCT</t>
  </si>
  <si>
    <t>DRG APR</t>
  </si>
  <si>
    <t>CHR APR</t>
  </si>
  <si>
    <t>PAL APR</t>
  </si>
  <si>
    <t>SSZ APR</t>
  </si>
  <si>
    <t>TOTAL APR</t>
  </si>
  <si>
    <t>DRG MAI</t>
  </si>
  <si>
    <t>CHR MAI</t>
  </si>
  <si>
    <t>PAL MAI</t>
  </si>
  <si>
    <t>SSZ MAI</t>
  </si>
  <si>
    <t>TOTAL MAI</t>
  </si>
  <si>
    <t>TOTAL CONTRACT</t>
  </si>
  <si>
    <t>B_01</t>
  </si>
  <si>
    <t>U0018/2023</t>
  </si>
  <si>
    <t>SPITALUL CLINIC "SF. MARIA" BUCUREȘTI</t>
  </si>
  <si>
    <t>B_05</t>
  </si>
  <si>
    <t>U0027/2023</t>
  </si>
  <si>
    <t>SPITALUL CLINIC DE URGENȚĂ PENTRU COPII "GRIGORE ALEXANDRESCU"</t>
  </si>
  <si>
    <t>B_38</t>
  </si>
  <si>
    <t>U0022/2023</t>
  </si>
  <si>
    <t>CENTRUL DE EVALUARE ȘI TRATAMENT AL TOXICODEPENDENȚILOR PENTRU TINERI  "SF. STELIAN"</t>
  </si>
  <si>
    <t>B_02</t>
  </si>
  <si>
    <t>U0049/2023</t>
  </si>
  <si>
    <t>SPITALUL CLINIC DE URGENȚĂ BUCUREȘTI</t>
  </si>
  <si>
    <t>B_04</t>
  </si>
  <si>
    <t>U0028/2023</t>
  </si>
  <si>
    <t>SPITALUL CLINIC DE NEFROLOGIE "DR. CAROL DAVILA" BUCUREȘTI</t>
  </si>
  <si>
    <t>B_03</t>
  </si>
  <si>
    <t>U0024/2023</t>
  </si>
  <si>
    <t>SPITALUL CLINIC DE URGENȚE ȘI CHIRURGIE PLASTICĂ, REPARATORIE ȘI ARSURI</t>
  </si>
  <si>
    <t>B_06</t>
  </si>
  <si>
    <t>U0041/2023</t>
  </si>
  <si>
    <t>SPITALUL CLINIC FILANTROPIA</t>
  </si>
  <si>
    <t>B_08</t>
  </si>
  <si>
    <t>U0047/2023</t>
  </si>
  <si>
    <t>SPITALUL CLINIC DE URGENȚE OFTALMOLOGICE BUCUREȘTI</t>
  </si>
  <si>
    <t>B_10</t>
  </si>
  <si>
    <t>U0012/2023</t>
  </si>
  <si>
    <t>INSTITUTUL NAȚIONAL DE GERIATRIE ȘI GERONTOLOGIE "ANA ASLAN"</t>
  </si>
  <si>
    <t>B_12</t>
  </si>
  <si>
    <t>U0037/2023</t>
  </si>
  <si>
    <t>INSTITUTUL DE ENDOCRINOLOGIE "DR.  C. I. PARHON" BUCUREȘTI</t>
  </si>
  <si>
    <t>B_13</t>
  </si>
  <si>
    <t>U0009/2023</t>
  </si>
  <si>
    <t>SPITALUL CLINIC "DR. I. CANTACUZINO" BUCUREȘTI</t>
  </si>
  <si>
    <t>B_21</t>
  </si>
  <si>
    <t>U0010/2023</t>
  </si>
  <si>
    <t>SPITALUL CLINIC DE URGENȚĂ "SF. PANTELIMON" BUCUREȘTI</t>
  </si>
  <si>
    <t>B_22</t>
  </si>
  <si>
    <t>U0039/2023</t>
  </si>
  <si>
    <t>SPITALUL CLINIC DE COPII "DR. V. GOMOIU"</t>
  </si>
  <si>
    <t>B_42</t>
  </si>
  <si>
    <t>U0040/2023</t>
  </si>
  <si>
    <t>SPITALUL CLINIC "NICOLAE MALAXA" BUCUREȘTI</t>
  </si>
  <si>
    <t>B_41</t>
  </si>
  <si>
    <t>U0043/2023</t>
  </si>
  <si>
    <t>CENTRUL METODOLOGIC DE REUMATOLOGIE "DR. ION STOIA" BUCUREȘTI</t>
  </si>
  <si>
    <t>B_19</t>
  </si>
  <si>
    <t>U0032/2023</t>
  </si>
  <si>
    <t>INSTITUTUL DE URGENŢĂ PENTRU BOLI CARDIOVASCULARE "PROF. DR. C. C.  ILIESCU" BUCUREȘTI</t>
  </si>
  <si>
    <t>B_16</t>
  </si>
  <si>
    <t>U0007/2023</t>
  </si>
  <si>
    <t>SPITALUL CLINIC COLENTINA</t>
  </si>
  <si>
    <t>B_18</t>
  </si>
  <si>
    <t>U0046/2023</t>
  </si>
  <si>
    <t>INSTITUTUL CLINIC FUNDENI</t>
  </si>
  <si>
    <t>B_14</t>
  </si>
  <si>
    <t>U0003/2023</t>
  </si>
  <si>
    <t>INSTITUTUL DE DIABET, NUTRIȚIE ȘI BOLI METABOLICE "DR. N. PAULESCU" BUCUREȘTI</t>
  </si>
  <si>
    <t>B_11</t>
  </si>
  <si>
    <t>U0004/2023</t>
  </si>
  <si>
    <t>INSTITUTUL ONCOLOGIC "PROF. DR. AL. TRESTIOREANU" BUCUREȘTI</t>
  </si>
  <si>
    <t>B_20</t>
  </si>
  <si>
    <t>U0029/2023</t>
  </si>
  <si>
    <t>INSTITUTUL NAȚIONAL PENTRU SĂNĂTATEA MAMEI ȘI COPILULUI "ALESSANDRESCU - RUSESCU"</t>
  </si>
  <si>
    <t>B_15</t>
  </si>
  <si>
    <t>U0042/2023</t>
  </si>
  <si>
    <t>SPITALUL CLINIC DE ORTOPEDIE-TRAUMATOLOGIE "FOIȘOR" BUCUREȘTI</t>
  </si>
  <si>
    <t>B_23</t>
  </si>
  <si>
    <t>U0035/2023</t>
  </si>
  <si>
    <t>SPITALUL CLINIC COLȚEA</t>
  </si>
  <si>
    <t>B_70</t>
  </si>
  <si>
    <t>U0050/2023</t>
  </si>
  <si>
    <t>INSTITUTUL NAȚIONAL DE RECUPERARE, MEDICINĂ FIZICĂ ȘI BALNEOCLIMATOLOGIE</t>
  </si>
  <si>
    <t>B_29</t>
  </si>
  <si>
    <t>U0008/2023</t>
  </si>
  <si>
    <t>SPITALUL CLINIC DE URGENȚĂ "SF.IOAN" BUCUREȘTI</t>
  </si>
  <si>
    <t>B_60</t>
  </si>
  <si>
    <t>U0045/2023</t>
  </si>
  <si>
    <t>SPITALUL DE BOLNAVI CRONICI ȘI GERIATRIE SF. LUCA</t>
  </si>
  <si>
    <t>B_28</t>
  </si>
  <si>
    <t>U0044/2023</t>
  </si>
  <si>
    <t>SPITALUL CLINIC DE URGENȚĂ PENTRU COPII "M.S.CURIE"</t>
  </si>
  <si>
    <t>B_35</t>
  </si>
  <si>
    <t>U0006/2023</t>
  </si>
  <si>
    <t>SPITALUL CLINIC DE URGENȚĂ "DR.BAGDASAR-ARSENI"</t>
  </si>
  <si>
    <t>B_36</t>
  </si>
  <si>
    <t>U0021/2023</t>
  </si>
  <si>
    <t>INSTITUTUL NAȚIONAL DE NEUROLOGIE ȘI BOLI NEUROVASCULARE BUCUREȘTI</t>
  </si>
  <si>
    <t>B_47</t>
  </si>
  <si>
    <t>U0002/2023</t>
  </si>
  <si>
    <t>INSTITUTUL DE PNEUMOLOGIE MARIUS NASTA</t>
  </si>
  <si>
    <t>B_31</t>
  </si>
  <si>
    <t>U0048/2023</t>
  </si>
  <si>
    <t>SPITALUL CLINIC "DR.THEODOR BURGHELE" BUCUREȘTI</t>
  </si>
  <si>
    <t>B_32</t>
  </si>
  <si>
    <t>U0014/2023</t>
  </si>
  <si>
    <t>INSTITUTUL DE FONOAUDIOLOGIE ȘI CHIRURGIE FUNCȚIONALĂ ORL "DR. HOCIOTĂ"</t>
  </si>
  <si>
    <t>B_33</t>
  </si>
  <si>
    <t>U0017/2023</t>
  </si>
  <si>
    <t>SPITALUL DE URGENȚĂ UNIVERSITAR BUCUREȘTI</t>
  </si>
  <si>
    <t>B_09</t>
  </si>
  <si>
    <t>U0033/2023</t>
  </si>
  <si>
    <t>SPITALUL CLINIC DE CHIRURGIE OMF "PROF. DR. DAN THEODORESCU" BUCUREȘTI</t>
  </si>
  <si>
    <t>B_34</t>
  </si>
  <si>
    <t>U0016/2023</t>
  </si>
  <si>
    <t>SPITALUL CLINIC DE OBSTETRICĂ-GINECOLOGIE "DR.PANAIT SÂRBU" BUCUREȘTI</t>
  </si>
  <si>
    <t>B_25</t>
  </si>
  <si>
    <t>U0025/2021</t>
  </si>
  <si>
    <t>SPITALUL CLINIC DE BOLI INFECȚIOASE ȘI BOLI TROPICALE "DR.V.BABEȘ" BUCUREȘTI</t>
  </si>
  <si>
    <t>B_27</t>
  </si>
  <si>
    <t>U0023/2023</t>
  </si>
  <si>
    <t>SPITALUL CLINIC DE PSIHIATRIE PROF. DR. "AL. OBREGIA"</t>
  </si>
  <si>
    <t>B_48</t>
  </si>
  <si>
    <t>U0005/2023</t>
  </si>
  <si>
    <t>INSTITUTUL DE BOLI INFECȚIOASE "Dr. MATEI BALȘ"</t>
  </si>
  <si>
    <t>B_40</t>
  </si>
  <si>
    <t>U0013/2023</t>
  </si>
  <si>
    <t>SPITALUL DE PNEUMOFTIZIOLOGIE "SF. ȘTEFAN"</t>
  </si>
  <si>
    <t>B_80</t>
  </si>
  <si>
    <t>U0051/2023</t>
  </si>
  <si>
    <t>SPITALUL UNIVERSITAR DE URGENȚĂ "ELIAS"</t>
  </si>
  <si>
    <t>B_90</t>
  </si>
  <si>
    <t>U0053/2023</t>
  </si>
  <si>
    <t>SPITALUL DE PSIHIATRIE  DR. "CONSTANTIN GORGOS"</t>
  </si>
  <si>
    <t>B_91</t>
  </si>
  <si>
    <t>U0054/2023</t>
  </si>
  <si>
    <t>CREȘTINĂ MEDICALĂ MUNPOSAN '94 SRL</t>
  </si>
  <si>
    <t>B_49</t>
  </si>
  <si>
    <t>U0056/2023</t>
  </si>
  <si>
    <t>C.N.M.R.N. "NICOLAE ROBĂNESCU"</t>
  </si>
  <si>
    <t>B_95</t>
  </si>
  <si>
    <t>U0057/2023</t>
  </si>
  <si>
    <t>EUROCLINIC HOSPITAL SA</t>
  </si>
  <si>
    <t>B_96</t>
  </si>
  <si>
    <t>U0059/2023</t>
  </si>
  <si>
    <t>MED LIFE SA</t>
  </si>
  <si>
    <t>B_99</t>
  </si>
  <si>
    <t>U0062/2023</t>
  </si>
  <si>
    <t>GRAL MEDICAL SRL</t>
  </si>
  <si>
    <t>B_103</t>
  </si>
  <si>
    <t>U0066/2023</t>
  </si>
  <si>
    <t>CENTRUL MEDICAL UNIREA SRL</t>
  </si>
  <si>
    <t>B_101</t>
  </si>
  <si>
    <t>U0064/2023</t>
  </si>
  <si>
    <t>TINOS CLINIC SRL</t>
  </si>
  <si>
    <t>B_109</t>
  </si>
  <si>
    <t>U0071/2023</t>
  </si>
  <si>
    <t>FOCUS LAB PLUS S.R.L.</t>
  </si>
  <si>
    <t>B_110</t>
  </si>
  <si>
    <t>U0069/2023</t>
  </si>
  <si>
    <t>ANGIOMEDICA - NOI ȘTIM CE AI PE INIMĂ SRL</t>
  </si>
  <si>
    <t>B_111</t>
  </si>
  <si>
    <t>U0070/2023</t>
  </si>
  <si>
    <t>CLINICA NEWMEDICS SRL</t>
  </si>
  <si>
    <t>B_112</t>
  </si>
  <si>
    <t>U0072/2023</t>
  </si>
  <si>
    <t>AFFIDEA ROMANIA SRL</t>
  </si>
  <si>
    <t>B_113</t>
  </si>
  <si>
    <t>U0074/2023</t>
  </si>
  <si>
    <t>DELTA HEALTH CARE SRL</t>
  </si>
  <si>
    <t>B_116</t>
  </si>
  <si>
    <t>U0073/2023</t>
  </si>
  <si>
    <t>SANADOR SRL</t>
  </si>
  <si>
    <t>B_117</t>
  </si>
  <si>
    <t>U0079/2023</t>
  </si>
  <si>
    <t>SANAMED HOSPITAL SRL</t>
  </si>
  <si>
    <t>B_114</t>
  </si>
  <si>
    <t>U0078/2023</t>
  </si>
  <si>
    <t>CLINICA MEDICALĂ HIPOCRAT 2000 SRL</t>
  </si>
  <si>
    <t>B_118</t>
  </si>
  <si>
    <t>U0080/2023</t>
  </si>
  <si>
    <t>WEST EYE HOSPITAL SRL</t>
  </si>
  <si>
    <t>B_124</t>
  </si>
  <si>
    <t>U0059BIS/2023</t>
  </si>
  <si>
    <t>MEDLIFE SA BUCUREȘTI - SUCURSALA BUCUREȘTI</t>
  </si>
  <si>
    <t>B_122</t>
  </si>
  <si>
    <t>U0082/2023</t>
  </si>
  <si>
    <t>MEDICOVER SRL</t>
  </si>
  <si>
    <t>B_128</t>
  </si>
  <si>
    <t>U0086/2023</t>
  </si>
  <si>
    <t>MEDICOVER HOSPITALS SRL</t>
  </si>
  <si>
    <t>B_130</t>
  </si>
  <si>
    <t>U0087/2023</t>
  </si>
  <si>
    <t>LAURUS MEDICAL SRL</t>
  </si>
  <si>
    <t>T_02</t>
  </si>
  <si>
    <t>U0084/2023</t>
  </si>
  <si>
    <t>SPITALUL UNIVERSITAR CF WITING</t>
  </si>
  <si>
    <t>T_01</t>
  </si>
  <si>
    <t>U0083/2023</t>
  </si>
  <si>
    <t>SPITALUL CLINIC CF2 BUCUREȘTI</t>
  </si>
  <si>
    <t>B_126</t>
  </si>
  <si>
    <t>U0088/2023</t>
  </si>
  <si>
    <t>FUNDAȚIA BUCURIA AJUTORULUI</t>
  </si>
  <si>
    <t>B_136</t>
  </si>
  <si>
    <t>U0096/2023</t>
  </si>
  <si>
    <t>PROMED SYSTEM SRL</t>
  </si>
  <si>
    <t>B_140</t>
  </si>
  <si>
    <t>U0100/2023</t>
  </si>
  <si>
    <t>FUNDAȚIA DR. V. BABEȘ</t>
  </si>
  <si>
    <t>B_133</t>
  </si>
  <si>
    <t>U0093/2021</t>
  </si>
  <si>
    <t>CENTRUL MEDICAL OVERMED SRL</t>
  </si>
  <si>
    <t>B_138</t>
  </si>
  <si>
    <t>U0098/2023</t>
  </si>
  <si>
    <t>MNT HEALTHCARE SRL</t>
  </si>
  <si>
    <t>B_131</t>
  </si>
  <si>
    <t>U0091/2023</t>
  </si>
  <si>
    <t>BAU M.A.N. CONSTRUCT SRL</t>
  </si>
  <si>
    <t>B_132</t>
  </si>
  <si>
    <t>U0092/2023</t>
  </si>
  <si>
    <t>IMUNOCLASS SRL</t>
  </si>
  <si>
    <t>B_134</t>
  </si>
  <si>
    <t>U0094/2023</t>
  </si>
  <si>
    <t>NUTRILIFE SRL</t>
  </si>
  <si>
    <t>B_146</t>
  </si>
  <si>
    <t>U0106/2023</t>
  </si>
  <si>
    <t>SAPIENS MEDICAL SRL</t>
  </si>
  <si>
    <t>B_147</t>
  </si>
  <si>
    <t>U0107/2023</t>
  </si>
  <si>
    <t>FUNDAȚIA HOSPICE CASA SPERANȚEI</t>
  </si>
  <si>
    <t>B_150</t>
  </si>
  <si>
    <t>U0109/2023</t>
  </si>
  <si>
    <t>CENTRUL DE DIAGNOSTIC ȘI TRATAMENT PROVITA SA</t>
  </si>
  <si>
    <t>B_149</t>
  </si>
  <si>
    <t>U0108/2023</t>
  </si>
  <si>
    <t>ASOCIAȚIA CENTRUL DE ÎNGRIJIRE CASA SUTER</t>
  </si>
  <si>
    <t>B_153</t>
  </si>
  <si>
    <t>U0111/2023</t>
  </si>
  <si>
    <t>VICTORIA MEDICAL CENTER SRL</t>
  </si>
  <si>
    <t>B_152</t>
  </si>
  <si>
    <t>U0112/2024</t>
  </si>
  <si>
    <t>SC ELIGON PHARMA SRL</t>
  </si>
  <si>
    <t>B_156</t>
  </si>
  <si>
    <t>U0115/2023</t>
  </si>
  <si>
    <t>LOTUS MED S.R.L.</t>
  </si>
  <si>
    <t>B_158</t>
  </si>
  <si>
    <t>U0117/2023</t>
  </si>
  <si>
    <t>AIS CLINCS&amp;HOSPITAL SRL</t>
  </si>
  <si>
    <t>B_159</t>
  </si>
  <si>
    <t>U0118/2023</t>
  </si>
  <si>
    <t>INFOSAN SRL</t>
  </si>
  <si>
    <t>B_160</t>
  </si>
  <si>
    <t>U0119/2023</t>
  </si>
  <si>
    <t>MEDICAL CITY BLUE SRL</t>
  </si>
  <si>
    <t>B_161</t>
  </si>
  <si>
    <t>U0120/2023</t>
  </si>
  <si>
    <t>MEDEUROPA SRL</t>
  </si>
  <si>
    <t>B_167</t>
  </si>
  <si>
    <t>U0126/2023</t>
  </si>
  <si>
    <t>SPITALUL DE ONCOLOGIE MONZA</t>
  </si>
  <si>
    <t>B_164</t>
  </si>
  <si>
    <t>U0123/2023</t>
  </si>
  <si>
    <t>INTERCARDIOCLINIQUE SRL</t>
  </si>
  <si>
    <t>B_165</t>
  </si>
  <si>
    <t>U0124/2023</t>
  </si>
  <si>
    <t>DIAMEDICA SRL</t>
  </si>
  <si>
    <t>B_162</t>
  </si>
  <si>
    <t>U0121/2023</t>
  </si>
  <si>
    <t>DIGESTMED SRL</t>
  </si>
  <si>
    <t>B_163</t>
  </si>
  <si>
    <t>U0122/2023</t>
  </si>
  <si>
    <t>REVERA ASSISTED SRL</t>
  </si>
  <si>
    <t>B_166</t>
  </si>
  <si>
    <t>U0125/2023</t>
  </si>
  <si>
    <t>IMUNOMEDICA PROVITA SRL</t>
  </si>
  <si>
    <t>B_97</t>
  </si>
  <si>
    <t>U0060/2023</t>
  </si>
  <si>
    <t>SFANTA LUCIA</t>
  </si>
  <si>
    <t>B_168</t>
  </si>
  <si>
    <t>U0127/2023</t>
  </si>
  <si>
    <t>DONNA ONCOLOGY SRL</t>
  </si>
  <si>
    <t>B_169</t>
  </si>
  <si>
    <t>U0128/2023</t>
  </si>
  <si>
    <t>MONZA ARES SRL</t>
  </si>
  <si>
    <t>B_170</t>
  </si>
  <si>
    <t>U0129/2024</t>
  </si>
  <si>
    <t>SC ANNA CLINICS SRL</t>
  </si>
  <si>
    <t>B_171</t>
  </si>
  <si>
    <t>U0130/2024</t>
  </si>
  <si>
    <t>SC NEUROCITY SRL</t>
  </si>
  <si>
    <t>B_173</t>
  </si>
  <si>
    <t>U0131/2024</t>
  </si>
  <si>
    <t>SC ATHENA HEALT SRL</t>
  </si>
  <si>
    <t>B_174</t>
  </si>
  <si>
    <t>U0132/2024</t>
  </si>
  <si>
    <t>SC GLOBAL MEDICAL ULTRA SRL</t>
  </si>
  <si>
    <t>B_172</t>
  </si>
  <si>
    <t>U0133/2023</t>
  </si>
  <si>
    <t>SC ST LUKAS CLINIC SRL</t>
  </si>
  <si>
    <t>B_175</t>
  </si>
  <si>
    <t>U0137/2025</t>
  </si>
  <si>
    <t>POLICLINICA CCBR SRL</t>
  </si>
  <si>
    <t>B_176</t>
  </si>
  <si>
    <t>U0136/2025</t>
  </si>
  <si>
    <t>MEDIC LINE BUSINESS HEALTH SRL</t>
  </si>
  <si>
    <t>B_177</t>
  </si>
  <si>
    <t>U0134/2025</t>
  </si>
  <si>
    <t>DIAVERUM</t>
  </si>
  <si>
    <t>B_178</t>
  </si>
  <si>
    <t>U0135/2025</t>
  </si>
  <si>
    <t>SC DIABNUTRIMED SRL</t>
  </si>
  <si>
    <t>B_179</t>
  </si>
  <si>
    <t>U0138/2025</t>
  </si>
  <si>
    <t>OCULARCARE SRL</t>
  </si>
  <si>
    <t>TOTAL</t>
  </si>
</sst>
</file>

<file path=xl/styles.xml><?xml version="1.0" encoding="utf-8"?>
<styleSheet xmlns="http://schemas.openxmlformats.org/spreadsheetml/2006/main">
  <numFmts count="4">
    <numFmt numFmtId="43" formatCode="_-* #,##0.00\ _l_e_i_-;\-* #,##0.00\ _l_e_i_-;_-* &quot;-&quot;??\ _l_e_i_-;_-@_-"/>
    <numFmt numFmtId="164" formatCode="_-* #,##0.000000\ _l_e_i_-;\-* #,##0.000000\ _l_e_i_-;_-* &quot;-&quot;??????\ _l_e_i_-;_-@_-"/>
    <numFmt numFmtId="165" formatCode="#,##0.00_ ;\-#,##0.00\ "/>
    <numFmt numFmtId="166" formatCode="_(* #,##0.00_);_(* \(#,##0.00\);_(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0" fontId="10" fillId="0" borderId="0"/>
  </cellStyleXfs>
  <cellXfs count="62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43" fontId="2" fillId="2" borderId="1" xfId="1" applyFont="1" applyFill="1" applyBorder="1" applyAlignment="1">
      <alignment horizontal="center" wrapText="1"/>
    </xf>
    <xf numFmtId="43" fontId="0" fillId="2" borderId="1" xfId="2" applyFont="1" applyFill="1" applyBorder="1" applyAlignment="1">
      <alignment wrapText="1"/>
    </xf>
    <xf numFmtId="43" fontId="0" fillId="2" borderId="1" xfId="2" applyFont="1" applyFill="1" applyBorder="1" applyAlignment="1">
      <alignment horizontal="center" wrapText="1"/>
    </xf>
    <xf numFmtId="43" fontId="3" fillId="2" borderId="1" xfId="2" applyFont="1" applyFill="1" applyBorder="1" applyAlignment="1">
      <alignment horizontal="center" wrapText="1"/>
    </xf>
    <xf numFmtId="43" fontId="1" fillId="2" borderId="1" xfId="2" applyFont="1" applyFill="1" applyBorder="1" applyAlignment="1">
      <alignment horizontal="center" wrapText="1"/>
    </xf>
    <xf numFmtId="43" fontId="0" fillId="2" borderId="1" xfId="2" applyFont="1" applyFill="1" applyBorder="1"/>
    <xf numFmtId="43" fontId="0" fillId="2" borderId="1" xfId="1" applyFont="1" applyFill="1" applyBorder="1"/>
    <xf numFmtId="0" fontId="0" fillId="2" borderId="1" xfId="0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right" vertical="center"/>
    </xf>
    <xf numFmtId="43" fontId="4" fillId="2" borderId="1" xfId="1" applyFont="1" applyFill="1" applyBorder="1" applyAlignment="1">
      <alignment horizontal="right" vertical="center"/>
    </xf>
    <xf numFmtId="43" fontId="3" fillId="2" borderId="1" xfId="2" applyFont="1" applyFill="1" applyBorder="1"/>
    <xf numFmtId="43" fontId="1" fillId="2" borderId="1" xfId="2" applyFont="1" applyFill="1" applyBorder="1"/>
    <xf numFmtId="43" fontId="0" fillId="2" borderId="1" xfId="0" applyNumberFormat="1" applyFill="1" applyBorder="1"/>
    <xf numFmtId="0" fontId="4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0" xfId="0" applyFont="1" applyFill="1"/>
    <xf numFmtId="0" fontId="5" fillId="2" borderId="0" xfId="0" applyFont="1" applyFill="1" applyAlignment="1">
      <alignment horizontal="right"/>
    </xf>
    <xf numFmtId="43" fontId="5" fillId="2" borderId="0" xfId="1" applyFont="1" applyFill="1" applyAlignment="1">
      <alignment horizontal="right"/>
    </xf>
    <xf numFmtId="43" fontId="0" fillId="2" borderId="0" xfId="2" applyFont="1" applyFill="1"/>
    <xf numFmtId="43" fontId="3" fillId="2" borderId="0" xfId="2" applyFont="1" applyFill="1"/>
    <xf numFmtId="43" fontId="1" fillId="2" borderId="0" xfId="2" applyFont="1" applyFill="1"/>
    <xf numFmtId="43" fontId="0" fillId="2" borderId="0" xfId="1" applyFont="1" applyFill="1"/>
    <xf numFmtId="43" fontId="0" fillId="2" borderId="0" xfId="0" applyNumberFormat="1" applyFill="1"/>
    <xf numFmtId="43" fontId="0" fillId="2" borderId="0" xfId="2" applyFont="1" applyFill="1" applyBorder="1"/>
    <xf numFmtId="43" fontId="3" fillId="2" borderId="0" xfId="2" applyFont="1" applyFill="1" applyBorder="1"/>
    <xf numFmtId="43" fontId="5" fillId="2" borderId="0" xfId="1" applyFont="1" applyFill="1" applyBorder="1" applyAlignment="1">
      <alignment horizontal="center" vertical="center"/>
    </xf>
    <xf numFmtId="43" fontId="2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4" fontId="5" fillId="2" borderId="0" xfId="0" applyNumberFormat="1" applyFont="1" applyFill="1" applyBorder="1" applyAlignment="1">
      <alignment horizontal="center" vertical="center"/>
    </xf>
    <xf numFmtId="164" fontId="0" fillId="2" borderId="0" xfId="2" applyNumberFormat="1" applyFont="1" applyFill="1"/>
    <xf numFmtId="14" fontId="5" fillId="2" borderId="0" xfId="0" applyNumberFormat="1" applyFont="1" applyFill="1"/>
    <xf numFmtId="0" fontId="7" fillId="2" borderId="0" xfId="0" applyFont="1" applyFill="1"/>
    <xf numFmtId="14" fontId="7" fillId="2" borderId="0" xfId="0" applyNumberFormat="1" applyFont="1" applyFill="1"/>
    <xf numFmtId="43" fontId="7" fillId="2" borderId="0" xfId="2" applyFont="1" applyFill="1"/>
    <xf numFmtId="43" fontId="8" fillId="2" borderId="0" xfId="2" applyFont="1" applyFill="1"/>
    <xf numFmtId="43" fontId="7" fillId="2" borderId="0" xfId="1" applyFont="1" applyFill="1"/>
    <xf numFmtId="0" fontId="0" fillId="2" borderId="0" xfId="0" applyFont="1" applyFill="1"/>
    <xf numFmtId="14" fontId="0" fillId="2" borderId="0" xfId="0" applyNumberFormat="1" applyFont="1" applyFill="1"/>
    <xf numFmtId="0" fontId="5" fillId="2" borderId="0" xfId="0" applyFont="1" applyFill="1" applyBorder="1" applyAlignment="1">
      <alignment horizontal="right"/>
    </xf>
    <xf numFmtId="43" fontId="5" fillId="2" borderId="0" xfId="1" applyFont="1" applyFill="1" applyBorder="1" applyAlignment="1">
      <alignment horizontal="right"/>
    </xf>
    <xf numFmtId="9" fontId="5" fillId="2" borderId="0" xfId="0" applyNumberFormat="1" applyFont="1" applyFill="1" applyBorder="1" applyAlignment="1">
      <alignment horizontal="right"/>
    </xf>
    <xf numFmtId="164" fontId="0" fillId="2" borderId="0" xfId="2" applyNumberFormat="1" applyFont="1" applyFill="1" applyBorder="1"/>
    <xf numFmtId="165" fontId="0" fillId="2" borderId="0" xfId="2" applyNumberFormat="1" applyFont="1" applyFill="1" applyBorder="1"/>
    <xf numFmtId="14" fontId="5" fillId="2" borderId="0" xfId="0" applyNumberFormat="1" applyFont="1" applyFill="1" applyBorder="1"/>
    <xf numFmtId="43" fontId="6" fillId="2" borderId="0" xfId="2" applyFont="1" applyFill="1" applyBorder="1"/>
    <xf numFmtId="14" fontId="5" fillId="2" borderId="0" xfId="0" applyNumberFormat="1" applyFont="1" applyFill="1" applyBorder="1" applyAlignment="1">
      <alignment horizontal="right"/>
    </xf>
    <xf numFmtId="43" fontId="1" fillId="2" borderId="0" xfId="2" applyFont="1" applyFill="1" applyBorder="1"/>
    <xf numFmtId="14" fontId="7" fillId="2" borderId="0" xfId="0" applyNumberFormat="1" applyFont="1" applyFill="1" applyBorder="1"/>
    <xf numFmtId="0" fontId="7" fillId="2" borderId="0" xfId="0" applyFont="1" applyFill="1" applyBorder="1" applyAlignment="1">
      <alignment horizontal="right"/>
    </xf>
    <xf numFmtId="43" fontId="7" fillId="2" borderId="0" xfId="2" applyFont="1" applyFill="1" applyBorder="1"/>
    <xf numFmtId="14" fontId="0" fillId="2" borderId="0" xfId="0" applyNumberFormat="1" applyFont="1" applyFill="1" applyBorder="1"/>
    <xf numFmtId="0" fontId="0" fillId="2" borderId="0" xfId="0" applyFill="1" applyBorder="1" applyAlignment="1">
      <alignment horizontal="right"/>
    </xf>
    <xf numFmtId="0" fontId="0" fillId="2" borderId="0" xfId="0" applyFont="1" applyFill="1" applyBorder="1" applyAlignment="1">
      <alignment horizontal="right"/>
    </xf>
  </cellXfs>
  <cellStyles count="7">
    <cellStyle name="Comma" xfId="1" builtinId="3"/>
    <cellStyle name="Comma 2" xfId="3"/>
    <cellStyle name="Comma 3" xfId="4"/>
    <cellStyle name="Normal" xfId="0" builtinId="0"/>
    <cellStyle name="Normal 2 2" xfId="5"/>
    <cellStyle name="Normal 3" xfId="6"/>
    <cellStyle name="Virgulă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fer_spitale_ambulante/2025/SPITALE/TRANSE%20SPITALE/TRANSE%20SPITALE%202025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30.04.2025 ALOCARE MAI"/>
      <sheetName val="29.04.2025 SUPL SSZ MARTIE"/>
      <sheetName val="16.04.2025 FARA P APRILIE"/>
      <sheetName val="10.04.2025 suplim SSZ FEB 2025"/>
      <sheetName val="31.03.2025 ALOCARE APRILIE"/>
      <sheetName val="21.03.2025 FARA P MARTIE"/>
      <sheetName val="03.03.2025 suplim ssz IAN 2025"/>
      <sheetName val="03.03.2025 suplim ssz reg "/>
      <sheetName val="28.02.2025 ALOCARE MARTIE"/>
      <sheetName val="20.02.2025 FARA P FEBRUARIE"/>
      <sheetName val="03.02.2025 suplim ssz DEC"/>
      <sheetName val="31.01.2025 ALOCARE FEB 2025"/>
      <sheetName val="27.01.2025 FARA P IANUARIE"/>
      <sheetName val="31.12.2024 ALOCARE IAN 2025"/>
      <sheetName val="18.12.2024 FARA P DECEMBRIE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98">
          <cell r="H98">
            <v>1774109.7266666668</v>
          </cell>
          <cell r="I98">
            <v>42827040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AP138"/>
  <sheetViews>
    <sheetView tabSelected="1" zoomScaleNormal="100" workbookViewId="0">
      <pane xSplit="4" ySplit="1" topLeftCell="E92" activePane="bottomRight" state="frozen"/>
      <selection pane="topRight" activeCell="C1" sqref="C1"/>
      <selection pane="bottomLeft" activeCell="A7" sqref="A7"/>
      <selection pane="bottomRight" activeCell="H109" sqref="H109"/>
    </sheetView>
  </sheetViews>
  <sheetFormatPr defaultRowHeight="15" customHeight="1"/>
  <cols>
    <col min="1" max="1" width="7.5703125" style="1" hidden="1" customWidth="1"/>
    <col min="2" max="2" width="11.140625" style="1" bestFit="1" customWidth="1"/>
    <col min="3" max="3" width="11.140625" style="23" customWidth="1"/>
    <col min="4" max="4" width="52" style="23" customWidth="1"/>
    <col min="5" max="5" width="12.7109375" style="24" customWidth="1"/>
    <col min="6" max="7" width="21.85546875" style="25" customWidth="1"/>
    <col min="8" max="8" width="19.28515625" style="26" customWidth="1"/>
    <col min="9" max="9" width="31.28515625" style="26" bestFit="1" customWidth="1"/>
    <col min="10" max="10" width="20.140625" style="26" customWidth="1"/>
    <col min="11" max="11" width="17" style="26" bestFit="1" customWidth="1"/>
    <col min="12" max="12" width="17" style="26" customWidth="1"/>
    <col min="13" max="13" width="18.140625" style="27" customWidth="1"/>
    <col min="14" max="14" width="18.140625" style="26" bestFit="1" customWidth="1"/>
    <col min="15" max="18" width="17" style="26" customWidth="1"/>
    <col min="19" max="19" width="17" style="26" hidden="1" customWidth="1"/>
    <col min="20" max="20" width="18.140625" style="27" bestFit="1" customWidth="1"/>
    <col min="21" max="25" width="18.140625" style="28" customWidth="1"/>
    <col min="26" max="26" width="18.140625" style="27" customWidth="1"/>
    <col min="27" max="27" width="20.28515625" style="26" hidden="1" customWidth="1"/>
    <col min="28" max="28" width="20.85546875" style="26" hidden="1" customWidth="1"/>
    <col min="29" max="29" width="20.5703125" style="26" hidden="1" customWidth="1"/>
    <col min="30" max="30" width="20.28515625" style="26" hidden="1" customWidth="1"/>
    <col min="31" max="31" width="18.85546875" style="26" hidden="1" customWidth="1"/>
    <col min="32" max="32" width="18.140625" style="29" bestFit="1" customWidth="1"/>
    <col min="33" max="33" width="17" style="29" bestFit="1" customWidth="1"/>
    <col min="34" max="34" width="16" style="29" bestFit="1" customWidth="1"/>
    <col min="35" max="35" width="17" style="29" bestFit="1" customWidth="1"/>
    <col min="36" max="36" width="18.140625" style="29" bestFit="1" customWidth="1"/>
    <col min="37" max="41" width="18.140625" style="29" customWidth="1"/>
    <col min="42" max="42" width="19.7109375" style="1" customWidth="1"/>
    <col min="43" max="16384" width="9.140625" style="1"/>
  </cols>
  <sheetData>
    <row r="1" spans="1:42" ht="28.5" customHeight="1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6" t="s">
        <v>6</v>
      </c>
      <c r="H1" s="7" t="s">
        <v>7</v>
      </c>
      <c r="I1" s="7" t="s">
        <v>8</v>
      </c>
      <c r="J1" s="8" t="s">
        <v>9</v>
      </c>
      <c r="K1" s="8" t="s">
        <v>10</v>
      </c>
      <c r="L1" s="8" t="s">
        <v>11</v>
      </c>
      <c r="M1" s="9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/>
      <c r="T1" s="9" t="s">
        <v>18</v>
      </c>
      <c r="U1" s="10" t="s">
        <v>19</v>
      </c>
      <c r="V1" s="10" t="s">
        <v>20</v>
      </c>
      <c r="W1" s="10" t="s">
        <v>21</v>
      </c>
      <c r="X1" s="10" t="s">
        <v>22</v>
      </c>
      <c r="Y1" s="8" t="s">
        <v>23</v>
      </c>
      <c r="Z1" s="9" t="s">
        <v>24</v>
      </c>
      <c r="AA1" s="11" t="s">
        <v>25</v>
      </c>
      <c r="AB1" s="11" t="s">
        <v>26</v>
      </c>
      <c r="AC1" s="11" t="s">
        <v>27</v>
      </c>
      <c r="AD1" s="11" t="s">
        <v>28</v>
      </c>
      <c r="AE1" s="8" t="s">
        <v>29</v>
      </c>
      <c r="AF1" s="12" t="s">
        <v>30</v>
      </c>
      <c r="AG1" s="12" t="s">
        <v>31</v>
      </c>
      <c r="AH1" s="12" t="s">
        <v>32</v>
      </c>
      <c r="AI1" s="12" t="s">
        <v>33</v>
      </c>
      <c r="AJ1" s="12" t="s">
        <v>34</v>
      </c>
      <c r="AK1" s="12" t="s">
        <v>35</v>
      </c>
      <c r="AL1" s="12" t="s">
        <v>36</v>
      </c>
      <c r="AM1" s="12" t="s">
        <v>37</v>
      </c>
      <c r="AN1" s="12" t="s">
        <v>38</v>
      </c>
      <c r="AO1" s="12" t="s">
        <v>39</v>
      </c>
      <c r="AP1" s="13" t="s">
        <v>40</v>
      </c>
    </row>
    <row r="2" spans="1:42" ht="15" customHeight="1">
      <c r="A2" s="14">
        <v>15</v>
      </c>
      <c r="B2" s="14" t="s">
        <v>41</v>
      </c>
      <c r="C2" s="14" t="s">
        <v>42</v>
      </c>
      <c r="D2" s="15" t="s">
        <v>43</v>
      </c>
      <c r="E2" s="16">
        <v>4382558</v>
      </c>
      <c r="F2" s="17">
        <v>40037.629999999997</v>
      </c>
      <c r="G2" s="17">
        <v>0</v>
      </c>
      <c r="H2" s="11">
        <v>4177303.26</v>
      </c>
      <c r="I2" s="11">
        <v>0</v>
      </c>
      <c r="J2" s="11">
        <v>0</v>
      </c>
      <c r="K2" s="11">
        <v>335935</v>
      </c>
      <c r="L2" s="11">
        <v>0</v>
      </c>
      <c r="M2" s="18">
        <f>+H2+I2+J2+K2+L2</f>
        <v>4513238.26</v>
      </c>
      <c r="N2" s="11">
        <v>4177303.26</v>
      </c>
      <c r="O2" s="11">
        <v>0</v>
      </c>
      <c r="P2" s="11">
        <v>0</v>
      </c>
      <c r="Q2" s="11">
        <v>335935</v>
      </c>
      <c r="R2" s="11">
        <v>0</v>
      </c>
      <c r="S2" s="11">
        <f>+(K2+L2+Q2+R2)/2</f>
        <v>335935</v>
      </c>
      <c r="T2" s="18">
        <f>+N2+O2+P2+Q2+R2</f>
        <v>4513238.26</v>
      </c>
      <c r="U2" s="19">
        <v>4177303.26</v>
      </c>
      <c r="V2" s="19">
        <v>0</v>
      </c>
      <c r="W2" s="19">
        <v>0</v>
      </c>
      <c r="X2" s="19">
        <v>335935</v>
      </c>
      <c r="Y2" s="19">
        <v>69259</v>
      </c>
      <c r="Z2" s="18">
        <f>+U2+V2+W2+X2+Y2</f>
        <v>4582497.26</v>
      </c>
      <c r="AA2" s="11">
        <v>4177303.26</v>
      </c>
      <c r="AB2" s="11">
        <v>0</v>
      </c>
      <c r="AC2" s="11">
        <v>0</v>
      </c>
      <c r="AD2" s="11">
        <v>274446.37</v>
      </c>
      <c r="AE2" s="11">
        <f t="shared" ref="AE2:AE65" si="0">+AA2+AB2+AC2+AD2</f>
        <v>4451749.63</v>
      </c>
      <c r="AF2" s="12">
        <v>5037958.7699999996</v>
      </c>
      <c r="AG2" s="12">
        <v>0</v>
      </c>
      <c r="AH2" s="12">
        <v>0</v>
      </c>
      <c r="AI2" s="12">
        <v>335935</v>
      </c>
      <c r="AJ2" s="12">
        <f>+AF2+AG2+AH2+AI2</f>
        <v>5373893.7699999996</v>
      </c>
      <c r="AK2" s="12">
        <v>5037958.7673786404</v>
      </c>
      <c r="AL2" s="12">
        <v>0</v>
      </c>
      <c r="AM2" s="12">
        <v>0</v>
      </c>
      <c r="AN2" s="12">
        <v>335935</v>
      </c>
      <c r="AO2" s="12">
        <f>+AK2+AL2+AM2+AN2</f>
        <v>5373893.7673786404</v>
      </c>
      <c r="AP2" s="20">
        <f>+F2+M2+T2+Z2+AJ2+G2+AO2</f>
        <v>24396798.947378639</v>
      </c>
    </row>
    <row r="3" spans="1:42" ht="30">
      <c r="A3" s="14">
        <v>21</v>
      </c>
      <c r="B3" s="14" t="s">
        <v>44</v>
      </c>
      <c r="C3" s="14" t="s">
        <v>45</v>
      </c>
      <c r="D3" s="21" t="s">
        <v>46</v>
      </c>
      <c r="E3" s="16">
        <v>4284134</v>
      </c>
      <c r="F3" s="17">
        <v>295824.84000000003</v>
      </c>
      <c r="G3" s="17">
        <v>1598</v>
      </c>
      <c r="H3" s="11">
        <v>5448362.8799999999</v>
      </c>
      <c r="I3" s="11">
        <v>0</v>
      </c>
      <c r="J3" s="11">
        <v>0</v>
      </c>
      <c r="K3" s="11">
        <v>1115099</v>
      </c>
      <c r="L3" s="11">
        <v>0</v>
      </c>
      <c r="M3" s="18">
        <f t="shared" ref="M3:M65" si="1">+H3+I3+J3+K3+L3</f>
        <v>6563461.8799999999</v>
      </c>
      <c r="N3" s="11">
        <v>5448362.8799999999</v>
      </c>
      <c r="O3" s="11">
        <v>0</v>
      </c>
      <c r="P3" s="11">
        <v>0</v>
      </c>
      <c r="Q3" s="11">
        <v>1115099</v>
      </c>
      <c r="R3" s="11">
        <v>0</v>
      </c>
      <c r="S3" s="11">
        <f t="shared" ref="S3:S66" si="2">+(K3+L3+Q3+R3)/2</f>
        <v>1115099</v>
      </c>
      <c r="T3" s="18">
        <f t="shared" ref="T3:T66" si="3">+N3+O3+P3+Q3+R3</f>
        <v>6563461.8799999999</v>
      </c>
      <c r="U3" s="19">
        <f>5448362.88+59192.68</f>
        <v>5507555.5599999996</v>
      </c>
      <c r="V3" s="19">
        <v>0</v>
      </c>
      <c r="W3" s="19">
        <v>0</v>
      </c>
      <c r="X3" s="19">
        <v>1115099</v>
      </c>
      <c r="Y3" s="19">
        <v>22799</v>
      </c>
      <c r="Z3" s="18">
        <f t="shared" ref="Z3:Z66" si="4">+U3+V3+W3+X3+Y3</f>
        <v>6645453.5599999996</v>
      </c>
      <c r="AA3" s="11">
        <v>5448362.8799999999</v>
      </c>
      <c r="AB3" s="11">
        <v>0</v>
      </c>
      <c r="AC3" s="11">
        <v>0</v>
      </c>
      <c r="AD3" s="11">
        <v>533251.16</v>
      </c>
      <c r="AE3" s="11">
        <f t="shared" si="0"/>
        <v>5981614.04</v>
      </c>
      <c r="AF3" s="12">
        <v>6620367.7000000002</v>
      </c>
      <c r="AG3" s="12">
        <v>0</v>
      </c>
      <c r="AH3" s="12">
        <v>0</v>
      </c>
      <c r="AI3" s="12">
        <v>1115099</v>
      </c>
      <c r="AJ3" s="12">
        <f t="shared" ref="AJ3:AJ66" si="5">+AF3+AG3+AH3+AI3</f>
        <v>7735466.7000000002</v>
      </c>
      <c r="AK3" s="12">
        <v>6620367.6979468083</v>
      </c>
      <c r="AL3" s="12">
        <v>0</v>
      </c>
      <c r="AM3" s="12">
        <v>0</v>
      </c>
      <c r="AN3" s="12">
        <v>1115099</v>
      </c>
      <c r="AO3" s="12">
        <f t="shared" ref="AO3:AO66" si="6">+AK3+AL3+AM3+AN3</f>
        <v>7735466.6979468083</v>
      </c>
      <c r="AP3" s="20">
        <f t="shared" ref="AP3:AP66" si="7">+F3+M3+T3+Z3+AJ3+G3+AO3</f>
        <v>35540733.557946809</v>
      </c>
    </row>
    <row r="4" spans="1:42" ht="45">
      <c r="A4" s="14">
        <v>17</v>
      </c>
      <c r="B4" s="14" t="s">
        <v>47</v>
      </c>
      <c r="C4" s="14" t="s">
        <v>48</v>
      </c>
      <c r="D4" s="21" t="s">
        <v>49</v>
      </c>
      <c r="E4" s="16">
        <v>4364632</v>
      </c>
      <c r="F4" s="17">
        <v>0</v>
      </c>
      <c r="G4" s="17">
        <v>0</v>
      </c>
      <c r="H4" s="11">
        <v>242355.84</v>
      </c>
      <c r="I4" s="11">
        <v>0</v>
      </c>
      <c r="J4" s="11">
        <v>0</v>
      </c>
      <c r="K4" s="11">
        <v>9366</v>
      </c>
      <c r="L4" s="11">
        <v>2948</v>
      </c>
      <c r="M4" s="18">
        <f t="shared" si="1"/>
        <v>254669.84</v>
      </c>
      <c r="N4" s="11">
        <v>242355.84</v>
      </c>
      <c r="O4" s="11">
        <v>0</v>
      </c>
      <c r="P4" s="11">
        <v>0</v>
      </c>
      <c r="Q4" s="11">
        <v>9366</v>
      </c>
      <c r="R4" s="11">
        <v>24</v>
      </c>
      <c r="S4" s="11">
        <f t="shared" si="2"/>
        <v>10852</v>
      </c>
      <c r="T4" s="18">
        <f t="shared" si="3"/>
        <v>251745.84</v>
      </c>
      <c r="U4" s="19">
        <v>242355.84</v>
      </c>
      <c r="V4" s="19">
        <v>0</v>
      </c>
      <c r="W4" s="19">
        <v>0</v>
      </c>
      <c r="X4" s="19">
        <v>9366</v>
      </c>
      <c r="Y4" s="19">
        <v>986</v>
      </c>
      <c r="Z4" s="18">
        <f t="shared" si="4"/>
        <v>252707.84</v>
      </c>
      <c r="AA4" s="11">
        <v>242355.84</v>
      </c>
      <c r="AB4" s="11">
        <v>0</v>
      </c>
      <c r="AC4" s="11">
        <v>0</v>
      </c>
      <c r="AD4" s="11">
        <v>174362.1</v>
      </c>
      <c r="AE4" s="11">
        <f t="shared" si="0"/>
        <v>416717.94</v>
      </c>
      <c r="AF4" s="12">
        <v>227576</v>
      </c>
      <c r="AG4" s="12">
        <v>0</v>
      </c>
      <c r="AH4" s="12">
        <v>0</v>
      </c>
      <c r="AI4" s="12">
        <v>9366</v>
      </c>
      <c r="AJ4" s="12">
        <f t="shared" si="5"/>
        <v>236942</v>
      </c>
      <c r="AK4" s="12">
        <v>227576.00468749998</v>
      </c>
      <c r="AL4" s="12">
        <v>0</v>
      </c>
      <c r="AM4" s="12">
        <v>0</v>
      </c>
      <c r="AN4" s="12">
        <v>9366</v>
      </c>
      <c r="AO4" s="12">
        <f t="shared" si="6"/>
        <v>236942.00468749998</v>
      </c>
      <c r="AP4" s="20">
        <f t="shared" si="7"/>
        <v>1233007.5246875</v>
      </c>
    </row>
    <row r="5" spans="1:42">
      <c r="A5" s="14">
        <v>38</v>
      </c>
      <c r="B5" s="14" t="s">
        <v>50</v>
      </c>
      <c r="C5" s="14" t="s">
        <v>51</v>
      </c>
      <c r="D5" s="22" t="s">
        <v>52</v>
      </c>
      <c r="E5" s="16">
        <v>4505332</v>
      </c>
      <c r="F5" s="17">
        <v>0</v>
      </c>
      <c r="G5" s="17">
        <v>0</v>
      </c>
      <c r="H5" s="11">
        <f>11425925.04+2019339.72</f>
        <v>13445264.76</v>
      </c>
      <c r="I5" s="11">
        <v>0</v>
      </c>
      <c r="J5" s="11">
        <v>0</v>
      </c>
      <c r="K5" s="11">
        <v>104244</v>
      </c>
      <c r="L5" s="11">
        <v>0</v>
      </c>
      <c r="M5" s="18">
        <f t="shared" si="1"/>
        <v>13549508.76</v>
      </c>
      <c r="N5" s="11">
        <f>11425925.04+2016339.72</f>
        <v>13442264.76</v>
      </c>
      <c r="O5" s="11">
        <v>0</v>
      </c>
      <c r="P5" s="11">
        <v>0</v>
      </c>
      <c r="Q5" s="11">
        <v>104244</v>
      </c>
      <c r="R5" s="11">
        <v>18758</v>
      </c>
      <c r="S5" s="11">
        <f t="shared" si="2"/>
        <v>113623</v>
      </c>
      <c r="T5" s="18">
        <f t="shared" si="3"/>
        <v>13565266.76</v>
      </c>
      <c r="U5" s="19">
        <f>11425925.04+2013339.71</f>
        <v>13439264.75</v>
      </c>
      <c r="V5" s="19">
        <v>0</v>
      </c>
      <c r="W5" s="19">
        <v>0</v>
      </c>
      <c r="X5" s="19">
        <v>104244</v>
      </c>
      <c r="Y5" s="19">
        <v>38026</v>
      </c>
      <c r="Z5" s="18">
        <f t="shared" si="4"/>
        <v>13581534.75</v>
      </c>
      <c r="AA5" s="11">
        <v>11425925.039999999</v>
      </c>
      <c r="AB5" s="11">
        <v>0</v>
      </c>
      <c r="AC5" s="11">
        <v>0</v>
      </c>
      <c r="AD5" s="11">
        <v>110416.05</v>
      </c>
      <c r="AE5" s="11">
        <f t="shared" si="0"/>
        <v>11536341.09</v>
      </c>
      <c r="AF5" s="12">
        <f>13711862.07+2419740.36</f>
        <v>16131602.43</v>
      </c>
      <c r="AG5" s="12">
        <v>0</v>
      </c>
      <c r="AH5" s="12">
        <v>0</v>
      </c>
      <c r="AI5" s="12">
        <v>104244</v>
      </c>
      <c r="AJ5" s="12">
        <f t="shared" si="5"/>
        <v>16235846.43</v>
      </c>
      <c r="AK5" s="12">
        <v>13711862.067122137</v>
      </c>
      <c r="AL5" s="12">
        <v>0</v>
      </c>
      <c r="AM5" s="12">
        <v>0</v>
      </c>
      <c r="AN5" s="12">
        <v>104244</v>
      </c>
      <c r="AO5" s="12">
        <f t="shared" si="6"/>
        <v>13816106.067122137</v>
      </c>
      <c r="AP5" s="20">
        <f t="shared" si="7"/>
        <v>70748262.767122135</v>
      </c>
    </row>
    <row r="6" spans="1:42" ht="30">
      <c r="A6" s="14">
        <v>22</v>
      </c>
      <c r="B6" s="14" t="s">
        <v>53</v>
      </c>
      <c r="C6" s="14" t="s">
        <v>54</v>
      </c>
      <c r="D6" s="22" t="s">
        <v>55</v>
      </c>
      <c r="E6" s="16">
        <v>4382469</v>
      </c>
      <c r="F6" s="17">
        <v>11218.6</v>
      </c>
      <c r="G6" s="17">
        <v>21831</v>
      </c>
      <c r="H6" s="11">
        <v>3112203.85</v>
      </c>
      <c r="I6" s="11">
        <v>0</v>
      </c>
      <c r="J6" s="11">
        <v>0</v>
      </c>
      <c r="K6" s="11">
        <v>255581</v>
      </c>
      <c r="L6" s="11">
        <v>0</v>
      </c>
      <c r="M6" s="18">
        <f t="shared" si="1"/>
        <v>3367784.85</v>
      </c>
      <c r="N6" s="11">
        <v>3112203.85</v>
      </c>
      <c r="O6" s="11">
        <v>0</v>
      </c>
      <c r="P6" s="11">
        <v>0</v>
      </c>
      <c r="Q6" s="11">
        <v>255581</v>
      </c>
      <c r="R6" s="11">
        <v>0</v>
      </c>
      <c r="S6" s="11">
        <f t="shared" si="2"/>
        <v>255581</v>
      </c>
      <c r="T6" s="18">
        <f t="shared" si="3"/>
        <v>3367784.85</v>
      </c>
      <c r="U6" s="19">
        <v>3112203.85</v>
      </c>
      <c r="V6" s="19">
        <v>0</v>
      </c>
      <c r="W6" s="19">
        <v>0</v>
      </c>
      <c r="X6" s="19">
        <v>255581</v>
      </c>
      <c r="Y6" s="19">
        <v>23589</v>
      </c>
      <c r="Z6" s="18">
        <f t="shared" si="4"/>
        <v>3391373.85</v>
      </c>
      <c r="AA6" s="11">
        <v>3112203.85</v>
      </c>
      <c r="AB6" s="11">
        <v>0</v>
      </c>
      <c r="AC6" s="11">
        <v>0</v>
      </c>
      <c r="AD6" s="11">
        <v>208600.4</v>
      </c>
      <c r="AE6" s="11">
        <f t="shared" si="0"/>
        <v>3320804.25</v>
      </c>
      <c r="AF6" s="12">
        <v>3292379.28</v>
      </c>
      <c r="AG6" s="12">
        <v>0</v>
      </c>
      <c r="AH6" s="12">
        <v>0</v>
      </c>
      <c r="AI6" s="12">
        <v>255581</v>
      </c>
      <c r="AJ6" s="12">
        <f t="shared" si="5"/>
        <v>3547960.28</v>
      </c>
      <c r="AK6" s="12">
        <v>3292379.28</v>
      </c>
      <c r="AL6" s="12">
        <v>0</v>
      </c>
      <c r="AM6" s="12">
        <v>0</v>
      </c>
      <c r="AN6" s="12">
        <v>255581</v>
      </c>
      <c r="AO6" s="12">
        <f t="shared" si="6"/>
        <v>3547960.28</v>
      </c>
      <c r="AP6" s="20">
        <f t="shared" si="7"/>
        <v>17255913.710000001</v>
      </c>
    </row>
    <row r="7" spans="1:42" ht="30">
      <c r="A7" s="14">
        <v>19</v>
      </c>
      <c r="B7" s="14" t="s">
        <v>56</v>
      </c>
      <c r="C7" s="14" t="s">
        <v>57</v>
      </c>
      <c r="D7" s="22" t="s">
        <v>58</v>
      </c>
      <c r="E7" s="16">
        <v>4967072</v>
      </c>
      <c r="F7" s="17">
        <v>0</v>
      </c>
      <c r="G7" s="17">
        <v>0</v>
      </c>
      <c r="H7" s="11">
        <v>1162770.06</v>
      </c>
      <c r="I7" s="11">
        <v>0</v>
      </c>
      <c r="J7" s="11">
        <v>0</v>
      </c>
      <c r="K7" s="11">
        <v>39376</v>
      </c>
      <c r="L7" s="11">
        <v>0</v>
      </c>
      <c r="M7" s="18">
        <f t="shared" si="1"/>
        <v>1202146.06</v>
      </c>
      <c r="N7" s="11">
        <v>1162770.06</v>
      </c>
      <c r="O7" s="11">
        <v>0</v>
      </c>
      <c r="P7" s="11">
        <v>0</v>
      </c>
      <c r="Q7" s="11">
        <v>39376</v>
      </c>
      <c r="R7" s="11">
        <v>0</v>
      </c>
      <c r="S7" s="11">
        <f t="shared" si="2"/>
        <v>39376</v>
      </c>
      <c r="T7" s="18">
        <f t="shared" si="3"/>
        <v>1202146.06</v>
      </c>
      <c r="U7" s="19">
        <v>1162770.06</v>
      </c>
      <c r="V7" s="19">
        <v>0</v>
      </c>
      <c r="W7" s="19">
        <v>0</v>
      </c>
      <c r="X7" s="19">
        <v>39376</v>
      </c>
      <c r="Y7" s="19">
        <v>10840</v>
      </c>
      <c r="Z7" s="18">
        <f t="shared" si="4"/>
        <v>1212986.06</v>
      </c>
      <c r="AA7" s="11">
        <v>1162770.06</v>
      </c>
      <c r="AB7" s="11">
        <v>0</v>
      </c>
      <c r="AC7" s="11">
        <v>0</v>
      </c>
      <c r="AD7" s="11">
        <v>42560.2</v>
      </c>
      <c r="AE7" s="11">
        <f t="shared" si="0"/>
        <v>1205330.26</v>
      </c>
      <c r="AF7" s="12">
        <v>1048053.37</v>
      </c>
      <c r="AG7" s="12">
        <v>0</v>
      </c>
      <c r="AH7" s="12">
        <v>0</v>
      </c>
      <c r="AI7" s="12">
        <v>39376</v>
      </c>
      <c r="AJ7" s="12">
        <f t="shared" si="5"/>
        <v>1087429.3700000001</v>
      </c>
      <c r="AK7" s="12">
        <v>1048053.3741178975</v>
      </c>
      <c r="AL7" s="12">
        <v>0</v>
      </c>
      <c r="AM7" s="12">
        <v>0</v>
      </c>
      <c r="AN7" s="12">
        <v>39376</v>
      </c>
      <c r="AO7" s="12">
        <f t="shared" si="6"/>
        <v>1087429.3741178974</v>
      </c>
      <c r="AP7" s="20">
        <f t="shared" si="7"/>
        <v>5792136.9241178986</v>
      </c>
    </row>
    <row r="8" spans="1:42">
      <c r="A8" s="14">
        <v>30</v>
      </c>
      <c r="B8" s="14" t="s">
        <v>59</v>
      </c>
      <c r="C8" s="14" t="s">
        <v>60</v>
      </c>
      <c r="D8" s="22" t="s">
        <v>61</v>
      </c>
      <c r="E8" s="16">
        <v>4532388</v>
      </c>
      <c r="F8" s="17">
        <v>0</v>
      </c>
      <c r="G8" s="17">
        <v>0</v>
      </c>
      <c r="H8" s="11">
        <v>2018416.15</v>
      </c>
      <c r="I8" s="11">
        <v>944547.03</v>
      </c>
      <c r="J8" s="11">
        <v>0</v>
      </c>
      <c r="K8" s="11">
        <v>525929</v>
      </c>
      <c r="L8" s="11">
        <v>0</v>
      </c>
      <c r="M8" s="18">
        <f t="shared" si="1"/>
        <v>3488892.1799999997</v>
      </c>
      <c r="N8" s="11">
        <v>2018416.15</v>
      </c>
      <c r="O8" s="11">
        <v>944547.03</v>
      </c>
      <c r="P8" s="11">
        <v>0</v>
      </c>
      <c r="Q8" s="11">
        <v>525929</v>
      </c>
      <c r="R8" s="11">
        <v>0</v>
      </c>
      <c r="S8" s="11">
        <f t="shared" si="2"/>
        <v>525929</v>
      </c>
      <c r="T8" s="18">
        <f t="shared" si="3"/>
        <v>3488892.1799999997</v>
      </c>
      <c r="U8" s="19">
        <v>2018416.15</v>
      </c>
      <c r="V8" s="19">
        <v>944547.03</v>
      </c>
      <c r="W8" s="19">
        <v>0</v>
      </c>
      <c r="X8" s="19">
        <v>525929</v>
      </c>
      <c r="Y8" s="19">
        <v>0</v>
      </c>
      <c r="Z8" s="18">
        <f t="shared" si="4"/>
        <v>3488892.1799999997</v>
      </c>
      <c r="AA8" s="11">
        <v>2018416.15</v>
      </c>
      <c r="AB8" s="11">
        <v>944547.03</v>
      </c>
      <c r="AC8" s="11">
        <v>0</v>
      </c>
      <c r="AD8" s="11">
        <v>489290.85</v>
      </c>
      <c r="AE8" s="11">
        <f t="shared" si="0"/>
        <v>3452254.03</v>
      </c>
      <c r="AF8" s="12">
        <v>1993792.04</v>
      </c>
      <c r="AG8" s="12">
        <v>944547.03</v>
      </c>
      <c r="AH8" s="12">
        <v>0</v>
      </c>
      <c r="AI8" s="12">
        <v>525929</v>
      </c>
      <c r="AJ8" s="12">
        <f t="shared" si="5"/>
        <v>3464268.0700000003</v>
      </c>
      <c r="AK8" s="12">
        <v>1993792.0447094592</v>
      </c>
      <c r="AL8" s="12">
        <v>945100.79999999993</v>
      </c>
      <c r="AM8" s="12">
        <v>0</v>
      </c>
      <c r="AN8" s="12">
        <v>525929</v>
      </c>
      <c r="AO8" s="12">
        <f t="shared" si="6"/>
        <v>3464821.8447094592</v>
      </c>
      <c r="AP8" s="20">
        <f t="shared" si="7"/>
        <v>17395766.454709459</v>
      </c>
    </row>
    <row r="9" spans="1:42" ht="30">
      <c r="A9" s="14">
        <v>36</v>
      </c>
      <c r="B9" s="14" t="s">
        <v>62</v>
      </c>
      <c r="C9" s="14" t="s">
        <v>63</v>
      </c>
      <c r="D9" s="22" t="s">
        <v>64</v>
      </c>
      <c r="E9" s="16">
        <v>4505421</v>
      </c>
      <c r="F9" s="17">
        <v>0</v>
      </c>
      <c r="G9" s="17">
        <v>0</v>
      </c>
      <c r="H9" s="11">
        <v>1067225.93</v>
      </c>
      <c r="I9" s="11">
        <v>0</v>
      </c>
      <c r="J9" s="11">
        <v>0</v>
      </c>
      <c r="K9" s="11">
        <v>313728</v>
      </c>
      <c r="L9" s="11">
        <v>0</v>
      </c>
      <c r="M9" s="18">
        <f t="shared" si="1"/>
        <v>1380953.93</v>
      </c>
      <c r="N9" s="11">
        <v>1067225.93</v>
      </c>
      <c r="O9" s="11">
        <v>0</v>
      </c>
      <c r="P9" s="11">
        <v>0</v>
      </c>
      <c r="Q9" s="11">
        <v>313728</v>
      </c>
      <c r="R9" s="11">
        <v>0</v>
      </c>
      <c r="S9" s="11">
        <f t="shared" si="2"/>
        <v>313728</v>
      </c>
      <c r="T9" s="18">
        <f t="shared" si="3"/>
        <v>1380953.93</v>
      </c>
      <c r="U9" s="19">
        <v>1067225.93</v>
      </c>
      <c r="V9" s="19">
        <v>0</v>
      </c>
      <c r="W9" s="19">
        <v>0</v>
      </c>
      <c r="X9" s="19">
        <v>313728</v>
      </c>
      <c r="Y9" s="19">
        <v>26752</v>
      </c>
      <c r="Z9" s="18">
        <f t="shared" si="4"/>
        <v>1407705.93</v>
      </c>
      <c r="AA9" s="11">
        <v>1067225.93</v>
      </c>
      <c r="AB9" s="11">
        <v>0</v>
      </c>
      <c r="AC9" s="11">
        <v>0</v>
      </c>
      <c r="AD9" s="11">
        <v>307888.34999999998</v>
      </c>
      <c r="AE9" s="11">
        <f t="shared" si="0"/>
        <v>1375114.2799999998</v>
      </c>
      <c r="AF9" s="12">
        <v>1113538.6499999999</v>
      </c>
      <c r="AG9" s="12">
        <v>0</v>
      </c>
      <c r="AH9" s="12">
        <v>0</v>
      </c>
      <c r="AI9" s="12">
        <v>313728</v>
      </c>
      <c r="AJ9" s="12">
        <f t="shared" si="5"/>
        <v>1427266.65</v>
      </c>
      <c r="AK9" s="12">
        <v>1113538.6529644269</v>
      </c>
      <c r="AL9" s="12">
        <v>0</v>
      </c>
      <c r="AM9" s="12">
        <v>0</v>
      </c>
      <c r="AN9" s="12">
        <v>313728</v>
      </c>
      <c r="AO9" s="12">
        <f t="shared" si="6"/>
        <v>1427266.6529644269</v>
      </c>
      <c r="AP9" s="20">
        <f t="shared" si="7"/>
        <v>7024147.0929644266</v>
      </c>
    </row>
    <row r="10" spans="1:42" ht="30">
      <c r="A10" s="14">
        <v>10</v>
      </c>
      <c r="B10" s="14" t="s">
        <v>65</v>
      </c>
      <c r="C10" s="14" t="s">
        <v>66</v>
      </c>
      <c r="D10" s="22" t="s">
        <v>67</v>
      </c>
      <c r="E10" s="16">
        <v>4283333</v>
      </c>
      <c r="F10" s="17">
        <v>37755.69</v>
      </c>
      <c r="G10" s="17">
        <v>2331</v>
      </c>
      <c r="H10" s="11">
        <v>0</v>
      </c>
      <c r="I10" s="11">
        <v>3066283.19</v>
      </c>
      <c r="J10" s="11">
        <v>0</v>
      </c>
      <c r="K10" s="11">
        <v>87842</v>
      </c>
      <c r="L10" s="11">
        <v>1409</v>
      </c>
      <c r="M10" s="18">
        <f t="shared" si="1"/>
        <v>3155534.19</v>
      </c>
      <c r="N10" s="11">
        <v>0</v>
      </c>
      <c r="O10" s="11">
        <v>3066283.19</v>
      </c>
      <c r="P10" s="11">
        <v>0</v>
      </c>
      <c r="Q10" s="11">
        <v>87842</v>
      </c>
      <c r="R10" s="11">
        <v>11435</v>
      </c>
      <c r="S10" s="11">
        <f t="shared" si="2"/>
        <v>94264</v>
      </c>
      <c r="T10" s="18">
        <f t="shared" si="3"/>
        <v>3165560.19</v>
      </c>
      <c r="U10" s="19">
        <v>0</v>
      </c>
      <c r="V10" s="19">
        <v>3066283.19</v>
      </c>
      <c r="W10" s="19">
        <v>0</v>
      </c>
      <c r="X10" s="19">
        <v>87842</v>
      </c>
      <c r="Y10" s="19">
        <v>53999</v>
      </c>
      <c r="Z10" s="18">
        <f t="shared" si="4"/>
        <v>3208124.19</v>
      </c>
      <c r="AA10" s="11">
        <v>0</v>
      </c>
      <c r="AB10" s="11">
        <v>3066283.19</v>
      </c>
      <c r="AC10" s="11">
        <v>0</v>
      </c>
      <c r="AD10" s="11">
        <v>38952.31</v>
      </c>
      <c r="AE10" s="11">
        <f t="shared" si="0"/>
        <v>3105235.5</v>
      </c>
      <c r="AF10" s="12">
        <v>0</v>
      </c>
      <c r="AG10" s="12">
        <v>3066283.19</v>
      </c>
      <c r="AH10" s="12">
        <v>0</v>
      </c>
      <c r="AI10" s="12">
        <v>87842</v>
      </c>
      <c r="AJ10" s="12">
        <f t="shared" si="5"/>
        <v>3154125.19</v>
      </c>
      <c r="AK10" s="12">
        <v>0</v>
      </c>
      <c r="AL10" s="12">
        <v>3066233.625</v>
      </c>
      <c r="AM10" s="12">
        <v>0</v>
      </c>
      <c r="AN10" s="12">
        <v>87842</v>
      </c>
      <c r="AO10" s="12">
        <f t="shared" si="6"/>
        <v>3154075.625</v>
      </c>
      <c r="AP10" s="20">
        <f t="shared" si="7"/>
        <v>15877506.074999999</v>
      </c>
    </row>
    <row r="11" spans="1:42" ht="30">
      <c r="A11" s="14">
        <v>27</v>
      </c>
      <c r="B11" s="14" t="s">
        <v>68</v>
      </c>
      <c r="C11" s="14" t="s">
        <v>69</v>
      </c>
      <c r="D11" s="22" t="s">
        <v>70</v>
      </c>
      <c r="E11" s="16">
        <v>4505367</v>
      </c>
      <c r="F11" s="17">
        <v>0</v>
      </c>
      <c r="G11" s="17">
        <v>0</v>
      </c>
      <c r="H11" s="11">
        <v>5427474.04</v>
      </c>
      <c r="I11" s="11">
        <v>0</v>
      </c>
      <c r="J11" s="11">
        <v>0</v>
      </c>
      <c r="K11" s="11">
        <v>751187</v>
      </c>
      <c r="L11" s="11">
        <v>0</v>
      </c>
      <c r="M11" s="18">
        <f t="shared" si="1"/>
        <v>6178661.04</v>
      </c>
      <c r="N11" s="11">
        <v>5427474.04</v>
      </c>
      <c r="O11" s="11">
        <v>0</v>
      </c>
      <c r="P11" s="11">
        <v>0</v>
      </c>
      <c r="Q11" s="11">
        <v>751187</v>
      </c>
      <c r="R11" s="11">
        <v>0</v>
      </c>
      <c r="S11" s="11">
        <f t="shared" si="2"/>
        <v>751187</v>
      </c>
      <c r="T11" s="18">
        <f t="shared" si="3"/>
        <v>6178661.04</v>
      </c>
      <c r="U11" s="19">
        <v>5427474.04</v>
      </c>
      <c r="V11" s="19">
        <v>0</v>
      </c>
      <c r="W11" s="19">
        <v>0</v>
      </c>
      <c r="X11" s="19">
        <v>751187</v>
      </c>
      <c r="Y11" s="19">
        <v>65576</v>
      </c>
      <c r="Z11" s="18">
        <f t="shared" si="4"/>
        <v>6244237.04</v>
      </c>
      <c r="AA11" s="11">
        <v>5427474.04</v>
      </c>
      <c r="AB11" s="11">
        <v>0</v>
      </c>
      <c r="AC11" s="11">
        <v>0</v>
      </c>
      <c r="AD11" s="11">
        <v>707008</v>
      </c>
      <c r="AE11" s="11">
        <f t="shared" si="0"/>
        <v>6134482.04</v>
      </c>
      <c r="AF11" s="12">
        <v>5457373.3399999999</v>
      </c>
      <c r="AG11" s="12">
        <v>0</v>
      </c>
      <c r="AH11" s="12">
        <v>0</v>
      </c>
      <c r="AI11" s="12">
        <v>751187</v>
      </c>
      <c r="AJ11" s="12">
        <f t="shared" si="5"/>
        <v>6208560.3399999999</v>
      </c>
      <c r="AK11" s="12">
        <v>5457373.3389295768</v>
      </c>
      <c r="AL11" s="12">
        <v>0</v>
      </c>
      <c r="AM11" s="12">
        <v>0</v>
      </c>
      <c r="AN11" s="12">
        <v>751187</v>
      </c>
      <c r="AO11" s="12">
        <f t="shared" si="6"/>
        <v>6208560.3389295768</v>
      </c>
      <c r="AP11" s="20">
        <f t="shared" si="7"/>
        <v>31018679.79892958</v>
      </c>
    </row>
    <row r="12" spans="1:42" ht="30">
      <c r="A12" s="14">
        <v>8</v>
      </c>
      <c r="B12" s="14" t="s">
        <v>71</v>
      </c>
      <c r="C12" s="14" t="s">
        <v>72</v>
      </c>
      <c r="D12" s="22" t="s">
        <v>73</v>
      </c>
      <c r="E12" s="16">
        <v>4203490</v>
      </c>
      <c r="F12" s="17">
        <v>0</v>
      </c>
      <c r="G12" s="17">
        <v>0</v>
      </c>
      <c r="H12" s="11">
        <v>4716212.45</v>
      </c>
      <c r="I12" s="11">
        <v>413712.34</v>
      </c>
      <c r="J12" s="11">
        <v>0</v>
      </c>
      <c r="K12" s="11">
        <v>198764</v>
      </c>
      <c r="L12" s="11">
        <v>0</v>
      </c>
      <c r="M12" s="18">
        <f t="shared" si="1"/>
        <v>5328688.79</v>
      </c>
      <c r="N12" s="11">
        <v>4716212.45</v>
      </c>
      <c r="O12" s="11">
        <v>413712.34</v>
      </c>
      <c r="P12" s="11">
        <v>0</v>
      </c>
      <c r="Q12" s="11">
        <v>198764</v>
      </c>
      <c r="R12" s="11">
        <v>23183</v>
      </c>
      <c r="S12" s="11">
        <f t="shared" si="2"/>
        <v>210355.5</v>
      </c>
      <c r="T12" s="18">
        <f t="shared" si="3"/>
        <v>5351871.79</v>
      </c>
      <c r="U12" s="19">
        <v>4716212.45</v>
      </c>
      <c r="V12" s="19">
        <v>413712.34</v>
      </c>
      <c r="W12" s="19">
        <v>0</v>
      </c>
      <c r="X12" s="19">
        <v>198764</v>
      </c>
      <c r="Y12" s="19">
        <v>33543</v>
      </c>
      <c r="Z12" s="18">
        <f t="shared" si="4"/>
        <v>5362231.79</v>
      </c>
      <c r="AA12" s="11">
        <v>4716212.45</v>
      </c>
      <c r="AB12" s="11">
        <v>413712.34</v>
      </c>
      <c r="AC12" s="11">
        <v>0</v>
      </c>
      <c r="AD12" s="11">
        <v>217943.4</v>
      </c>
      <c r="AE12" s="11">
        <f t="shared" si="0"/>
        <v>5347868.1900000004</v>
      </c>
      <c r="AF12" s="12">
        <v>5381757.5499999998</v>
      </c>
      <c r="AG12" s="12">
        <v>413712.34</v>
      </c>
      <c r="AH12" s="12">
        <v>0</v>
      </c>
      <c r="AI12" s="12">
        <v>198764</v>
      </c>
      <c r="AJ12" s="12">
        <f t="shared" si="5"/>
        <v>5994233.8899999997</v>
      </c>
      <c r="AK12" s="12">
        <v>5381757.5533333337</v>
      </c>
      <c r="AL12" s="12">
        <v>413241.63300000009</v>
      </c>
      <c r="AM12" s="12">
        <v>0</v>
      </c>
      <c r="AN12" s="12">
        <v>198764</v>
      </c>
      <c r="AO12" s="12">
        <f t="shared" si="6"/>
        <v>5993763.1863333341</v>
      </c>
      <c r="AP12" s="20">
        <f t="shared" si="7"/>
        <v>28030789.446333334</v>
      </c>
    </row>
    <row r="13" spans="1:42" ht="30">
      <c r="A13" s="14">
        <v>9</v>
      </c>
      <c r="B13" s="14" t="s">
        <v>74</v>
      </c>
      <c r="C13" s="14" t="s">
        <v>75</v>
      </c>
      <c r="D13" s="22" t="s">
        <v>76</v>
      </c>
      <c r="E13" s="16">
        <v>4203881</v>
      </c>
      <c r="F13" s="17">
        <v>0</v>
      </c>
      <c r="G13" s="17">
        <v>0</v>
      </c>
      <c r="H13" s="11">
        <v>7087714.6100000003</v>
      </c>
      <c r="I13" s="11">
        <v>301803.86</v>
      </c>
      <c r="J13" s="11">
        <v>0</v>
      </c>
      <c r="K13" s="11">
        <v>411263</v>
      </c>
      <c r="L13" s="11">
        <v>14131</v>
      </c>
      <c r="M13" s="18">
        <f t="shared" si="1"/>
        <v>7814912.4700000007</v>
      </c>
      <c r="N13" s="11">
        <v>7087714.6100000003</v>
      </c>
      <c r="O13" s="11">
        <v>301803.86</v>
      </c>
      <c r="P13" s="11">
        <v>0</v>
      </c>
      <c r="Q13" s="11">
        <v>411263</v>
      </c>
      <c r="R13" s="11">
        <v>72678</v>
      </c>
      <c r="S13" s="11">
        <f t="shared" si="2"/>
        <v>454667.5</v>
      </c>
      <c r="T13" s="18">
        <f t="shared" si="3"/>
        <v>7873459.4700000007</v>
      </c>
      <c r="U13" s="19">
        <v>7087714.6100000003</v>
      </c>
      <c r="V13" s="19">
        <v>301803.86</v>
      </c>
      <c r="W13" s="19">
        <v>0</v>
      </c>
      <c r="X13" s="19">
        <v>411263</v>
      </c>
      <c r="Y13" s="19">
        <v>162201</v>
      </c>
      <c r="Z13" s="18">
        <f t="shared" si="4"/>
        <v>7962982.4700000007</v>
      </c>
      <c r="AA13" s="11">
        <v>6163519.1799999997</v>
      </c>
      <c r="AB13" s="11">
        <v>301803.86</v>
      </c>
      <c r="AC13" s="11">
        <v>0</v>
      </c>
      <c r="AD13" s="11">
        <v>428459</v>
      </c>
      <c r="AE13" s="11">
        <f t="shared" si="0"/>
        <v>6893782.04</v>
      </c>
      <c r="AF13" s="12">
        <v>7333977.8499999996</v>
      </c>
      <c r="AG13" s="12">
        <v>301856.51</v>
      </c>
      <c r="AH13" s="12">
        <v>0</v>
      </c>
      <c r="AI13" s="12">
        <v>411263</v>
      </c>
      <c r="AJ13" s="12">
        <f t="shared" si="5"/>
        <v>8047097.3599999994</v>
      </c>
      <c r="AK13" s="12">
        <v>7333977.8495153943</v>
      </c>
      <c r="AL13" s="12">
        <v>303525.20095833333</v>
      </c>
      <c r="AM13" s="12">
        <v>0</v>
      </c>
      <c r="AN13" s="12">
        <v>411263</v>
      </c>
      <c r="AO13" s="12">
        <f t="shared" si="6"/>
        <v>8048766.0504737273</v>
      </c>
      <c r="AP13" s="20">
        <f t="shared" si="7"/>
        <v>39747217.820473731</v>
      </c>
    </row>
    <row r="14" spans="1:42">
      <c r="A14" s="14">
        <v>28</v>
      </c>
      <c r="B14" s="14" t="s">
        <v>77</v>
      </c>
      <c r="C14" s="14" t="s">
        <v>78</v>
      </c>
      <c r="D14" s="22" t="s">
        <v>79</v>
      </c>
      <c r="E14" s="16">
        <v>4283759</v>
      </c>
      <c r="F14" s="17">
        <v>57462.33</v>
      </c>
      <c r="G14" s="17">
        <v>3762</v>
      </c>
      <c r="H14" s="11">
        <v>2604730.86</v>
      </c>
      <c r="I14" s="11">
        <v>101085.17</v>
      </c>
      <c r="J14" s="11">
        <v>0</v>
      </c>
      <c r="K14" s="11">
        <v>606750</v>
      </c>
      <c r="L14" s="11">
        <v>0</v>
      </c>
      <c r="M14" s="18">
        <f t="shared" si="1"/>
        <v>3312566.03</v>
      </c>
      <c r="N14" s="11">
        <v>2604730.86</v>
      </c>
      <c r="O14" s="11">
        <v>101085.17</v>
      </c>
      <c r="P14" s="11">
        <v>0</v>
      </c>
      <c r="Q14" s="11">
        <v>606750</v>
      </c>
      <c r="R14" s="11">
        <v>0</v>
      </c>
      <c r="S14" s="11">
        <f t="shared" si="2"/>
        <v>606750</v>
      </c>
      <c r="T14" s="18">
        <f t="shared" si="3"/>
        <v>3312566.03</v>
      </c>
      <c r="U14" s="19">
        <v>2604730.86</v>
      </c>
      <c r="V14" s="19">
        <v>101085.17</v>
      </c>
      <c r="W14" s="19">
        <v>0</v>
      </c>
      <c r="X14" s="19">
        <v>606750</v>
      </c>
      <c r="Y14" s="19">
        <v>4661</v>
      </c>
      <c r="Z14" s="18">
        <f t="shared" si="4"/>
        <v>3317227.03</v>
      </c>
      <c r="AA14" s="11">
        <v>2604730.86</v>
      </c>
      <c r="AB14" s="11">
        <v>101085.17</v>
      </c>
      <c r="AC14" s="11">
        <v>0</v>
      </c>
      <c r="AD14" s="11">
        <v>470290.67</v>
      </c>
      <c r="AE14" s="11">
        <f t="shared" si="0"/>
        <v>3176106.6999999997</v>
      </c>
      <c r="AF14" s="12">
        <v>2825401.17</v>
      </c>
      <c r="AG14" s="12">
        <v>101214.38</v>
      </c>
      <c r="AH14" s="12">
        <v>0</v>
      </c>
      <c r="AI14" s="12">
        <v>606750</v>
      </c>
      <c r="AJ14" s="12">
        <f t="shared" si="5"/>
        <v>3533365.55</v>
      </c>
      <c r="AK14" s="12">
        <v>2825401.1733333333</v>
      </c>
      <c r="AL14" s="12">
        <v>101214.37565</v>
      </c>
      <c r="AM14" s="12">
        <v>0</v>
      </c>
      <c r="AN14" s="12">
        <v>606750</v>
      </c>
      <c r="AO14" s="12">
        <f t="shared" si="6"/>
        <v>3533365.5489833332</v>
      </c>
      <c r="AP14" s="20">
        <f t="shared" si="7"/>
        <v>17070314.518983331</v>
      </c>
    </row>
    <row r="15" spans="1:42" ht="30">
      <c r="A15" s="14">
        <v>29</v>
      </c>
      <c r="B15" s="14" t="s">
        <v>80</v>
      </c>
      <c r="C15" s="14" t="s">
        <v>81</v>
      </c>
      <c r="D15" s="22" t="s">
        <v>82</v>
      </c>
      <c r="E15" s="16">
        <v>4203938</v>
      </c>
      <c r="F15" s="17">
        <v>0</v>
      </c>
      <c r="G15" s="17">
        <v>0</v>
      </c>
      <c r="H15" s="11">
        <v>2292739.5299999998</v>
      </c>
      <c r="I15" s="11">
        <v>239603.11</v>
      </c>
      <c r="J15" s="11">
        <v>0</v>
      </c>
      <c r="K15" s="11">
        <v>501392</v>
      </c>
      <c r="L15" s="11">
        <v>0</v>
      </c>
      <c r="M15" s="18">
        <f t="shared" si="1"/>
        <v>3033734.6399999997</v>
      </c>
      <c r="N15" s="11">
        <v>2292739.5299999998</v>
      </c>
      <c r="O15" s="11">
        <v>239603.11</v>
      </c>
      <c r="P15" s="11">
        <v>0</v>
      </c>
      <c r="Q15" s="11">
        <v>501392</v>
      </c>
      <c r="R15" s="11">
        <v>0</v>
      </c>
      <c r="S15" s="11">
        <f t="shared" si="2"/>
        <v>501392</v>
      </c>
      <c r="T15" s="18">
        <f t="shared" si="3"/>
        <v>3033734.6399999997</v>
      </c>
      <c r="U15" s="19">
        <v>2292739.5299999998</v>
      </c>
      <c r="V15" s="19">
        <v>239603.11</v>
      </c>
      <c r="W15" s="19">
        <v>0</v>
      </c>
      <c r="X15" s="19">
        <v>501392</v>
      </c>
      <c r="Y15" s="19">
        <v>42081</v>
      </c>
      <c r="Z15" s="18">
        <f t="shared" si="4"/>
        <v>3075815.6399999997</v>
      </c>
      <c r="AA15" s="11">
        <v>2292739.5299999998</v>
      </c>
      <c r="AB15" s="11">
        <v>239603.11</v>
      </c>
      <c r="AC15" s="11">
        <v>0</v>
      </c>
      <c r="AD15" s="11">
        <v>369493.47</v>
      </c>
      <c r="AE15" s="11">
        <f t="shared" si="0"/>
        <v>2901836.1099999994</v>
      </c>
      <c r="AF15" s="12">
        <v>2383919.83</v>
      </c>
      <c r="AG15" s="12">
        <v>239247.09</v>
      </c>
      <c r="AH15" s="12">
        <v>0</v>
      </c>
      <c r="AI15" s="12">
        <v>501392</v>
      </c>
      <c r="AJ15" s="12">
        <f t="shared" si="5"/>
        <v>3124558.92</v>
      </c>
      <c r="AK15" s="12">
        <v>2383919.8270085468</v>
      </c>
      <c r="AL15" s="12">
        <v>244724.14525</v>
      </c>
      <c r="AM15" s="12">
        <v>0</v>
      </c>
      <c r="AN15" s="12">
        <v>501392</v>
      </c>
      <c r="AO15" s="12">
        <f t="shared" si="6"/>
        <v>3130035.9722585469</v>
      </c>
      <c r="AP15" s="20">
        <f t="shared" si="7"/>
        <v>15397879.812258545</v>
      </c>
    </row>
    <row r="16" spans="1:42" ht="30">
      <c r="A16" s="14">
        <v>32</v>
      </c>
      <c r="B16" s="14" t="s">
        <v>83</v>
      </c>
      <c r="C16" s="14" t="s">
        <v>84</v>
      </c>
      <c r="D16" s="22" t="s">
        <v>85</v>
      </c>
      <c r="E16" s="16">
        <v>4265990</v>
      </c>
      <c r="F16" s="17">
        <v>0</v>
      </c>
      <c r="G16" s="17">
        <v>0</v>
      </c>
      <c r="H16" s="11">
        <v>1149730.95</v>
      </c>
      <c r="I16" s="11">
        <v>0</v>
      </c>
      <c r="J16" s="11">
        <v>0</v>
      </c>
      <c r="K16" s="11">
        <v>166045</v>
      </c>
      <c r="L16" s="11">
        <v>0</v>
      </c>
      <c r="M16" s="18">
        <f t="shared" si="1"/>
        <v>1315775.95</v>
      </c>
      <c r="N16" s="11">
        <v>1149730.95</v>
      </c>
      <c r="O16" s="11">
        <v>0</v>
      </c>
      <c r="P16" s="11">
        <v>0</v>
      </c>
      <c r="Q16" s="11">
        <v>166045</v>
      </c>
      <c r="R16" s="11">
        <v>19310</v>
      </c>
      <c r="S16" s="11">
        <f t="shared" si="2"/>
        <v>175700</v>
      </c>
      <c r="T16" s="18">
        <f t="shared" si="3"/>
        <v>1335085.95</v>
      </c>
      <c r="U16" s="19">
        <v>1149730.95</v>
      </c>
      <c r="V16" s="19">
        <v>0</v>
      </c>
      <c r="W16" s="19">
        <v>0</v>
      </c>
      <c r="X16" s="19">
        <v>166045</v>
      </c>
      <c r="Y16" s="19">
        <v>30806</v>
      </c>
      <c r="Z16" s="18">
        <f t="shared" si="4"/>
        <v>1346581.95</v>
      </c>
      <c r="AA16" s="11">
        <v>1149730.95</v>
      </c>
      <c r="AB16" s="11">
        <v>0</v>
      </c>
      <c r="AC16" s="11">
        <v>0</v>
      </c>
      <c r="AD16" s="11">
        <v>133911.51999999999</v>
      </c>
      <c r="AE16" s="11">
        <f t="shared" si="0"/>
        <v>1283642.47</v>
      </c>
      <c r="AF16" s="12">
        <v>1201445.68</v>
      </c>
      <c r="AG16" s="12">
        <v>0</v>
      </c>
      <c r="AH16" s="12">
        <v>0</v>
      </c>
      <c r="AI16" s="12">
        <v>166045</v>
      </c>
      <c r="AJ16" s="12">
        <f t="shared" si="5"/>
        <v>1367490.68</v>
      </c>
      <c r="AK16" s="12">
        <v>1201445.6778260868</v>
      </c>
      <c r="AL16" s="12">
        <v>0</v>
      </c>
      <c r="AM16" s="12">
        <v>0</v>
      </c>
      <c r="AN16" s="12">
        <v>166045</v>
      </c>
      <c r="AO16" s="12">
        <f t="shared" si="6"/>
        <v>1367490.6778260868</v>
      </c>
      <c r="AP16" s="20">
        <f t="shared" si="7"/>
        <v>6732425.2078260863</v>
      </c>
    </row>
    <row r="17" spans="1:42" ht="45">
      <c r="A17" s="14">
        <v>24</v>
      </c>
      <c r="B17" s="14" t="s">
        <v>86</v>
      </c>
      <c r="C17" s="14" t="s">
        <v>87</v>
      </c>
      <c r="D17" s="22" t="s">
        <v>88</v>
      </c>
      <c r="E17" s="16">
        <v>4203628</v>
      </c>
      <c r="F17" s="17">
        <v>47302.83</v>
      </c>
      <c r="G17" s="17">
        <v>0</v>
      </c>
      <c r="H17" s="11">
        <v>5298328.1100000003</v>
      </c>
      <c r="I17" s="11">
        <v>0</v>
      </c>
      <c r="J17" s="11">
        <v>0</v>
      </c>
      <c r="K17" s="11">
        <v>643234</v>
      </c>
      <c r="L17" s="11">
        <v>0</v>
      </c>
      <c r="M17" s="18">
        <f t="shared" si="1"/>
        <v>5941562.1100000003</v>
      </c>
      <c r="N17" s="11">
        <v>5298328.1100000003</v>
      </c>
      <c r="O17" s="11">
        <v>0</v>
      </c>
      <c r="P17" s="11">
        <v>0</v>
      </c>
      <c r="Q17" s="11">
        <v>643234</v>
      </c>
      <c r="R17" s="11">
        <v>0</v>
      </c>
      <c r="S17" s="11">
        <f t="shared" si="2"/>
        <v>643234</v>
      </c>
      <c r="T17" s="18">
        <f t="shared" si="3"/>
        <v>5941562.1100000003</v>
      </c>
      <c r="U17" s="19">
        <f>5298328.11+558222.85</f>
        <v>5856550.96</v>
      </c>
      <c r="V17" s="19">
        <v>0</v>
      </c>
      <c r="W17" s="19">
        <v>0</v>
      </c>
      <c r="X17" s="19">
        <v>643234</v>
      </c>
      <c r="Y17" s="19">
        <v>51102</v>
      </c>
      <c r="Z17" s="18">
        <f t="shared" si="4"/>
        <v>6550886.96</v>
      </c>
      <c r="AA17" s="11">
        <v>5298328.1100000003</v>
      </c>
      <c r="AB17" s="11">
        <v>0</v>
      </c>
      <c r="AC17" s="11">
        <v>0</v>
      </c>
      <c r="AD17" s="11">
        <v>440345.17</v>
      </c>
      <c r="AE17" s="11">
        <f t="shared" si="0"/>
        <v>5738673.2800000003</v>
      </c>
      <c r="AF17" s="12">
        <f>5678893.81+981786.83</f>
        <v>6660680.6399999997</v>
      </c>
      <c r="AG17" s="12">
        <v>0</v>
      </c>
      <c r="AH17" s="12">
        <v>0</v>
      </c>
      <c r="AI17" s="12">
        <v>643234</v>
      </c>
      <c r="AJ17" s="12">
        <f t="shared" si="5"/>
        <v>7303914.6399999997</v>
      </c>
      <c r="AK17" s="12">
        <v>5678893.806792099</v>
      </c>
      <c r="AL17" s="12">
        <v>0</v>
      </c>
      <c r="AM17" s="12">
        <v>0</v>
      </c>
      <c r="AN17" s="12">
        <v>643234</v>
      </c>
      <c r="AO17" s="12">
        <f t="shared" si="6"/>
        <v>6322127.806792099</v>
      </c>
      <c r="AP17" s="20">
        <f t="shared" si="7"/>
        <v>32107356.456792101</v>
      </c>
    </row>
    <row r="18" spans="1:42">
      <c r="A18" s="14">
        <v>6</v>
      </c>
      <c r="B18" s="14" t="s">
        <v>89</v>
      </c>
      <c r="C18" s="14" t="s">
        <v>90</v>
      </c>
      <c r="D18" s="22" t="s">
        <v>91</v>
      </c>
      <c r="E18" s="16">
        <v>4283929</v>
      </c>
      <c r="F18" s="17">
        <v>0</v>
      </c>
      <c r="G18" s="17">
        <v>0</v>
      </c>
      <c r="H18" s="11">
        <v>10463640.949999999</v>
      </c>
      <c r="I18" s="11">
        <v>331472.61</v>
      </c>
      <c r="J18" s="11">
        <v>0</v>
      </c>
      <c r="K18" s="11">
        <v>2450041</v>
      </c>
      <c r="L18" s="11">
        <v>0</v>
      </c>
      <c r="M18" s="18">
        <f t="shared" si="1"/>
        <v>13245154.559999999</v>
      </c>
      <c r="N18" s="12">
        <v>12761008.619999999</v>
      </c>
      <c r="O18" s="11">
        <v>331472.61</v>
      </c>
      <c r="P18" s="11">
        <v>0</v>
      </c>
      <c r="Q18" s="11">
        <v>2450041</v>
      </c>
      <c r="R18" s="11">
        <v>0</v>
      </c>
      <c r="S18" s="11">
        <f t="shared" si="2"/>
        <v>2450041</v>
      </c>
      <c r="T18" s="18">
        <f t="shared" si="3"/>
        <v>15542522.229999999</v>
      </c>
      <c r="U18" s="19">
        <v>12761008.617519176</v>
      </c>
      <c r="V18" s="19">
        <v>331472.61</v>
      </c>
      <c r="W18" s="19">
        <v>0</v>
      </c>
      <c r="X18" s="19">
        <v>2450041</v>
      </c>
      <c r="Y18" s="19">
        <v>122965</v>
      </c>
      <c r="Z18" s="18">
        <f t="shared" si="4"/>
        <v>15665487.227519175</v>
      </c>
      <c r="AA18" s="11">
        <v>9952155.6500000004</v>
      </c>
      <c r="AB18" s="11">
        <v>331472.61</v>
      </c>
      <c r="AC18" s="11">
        <v>0</v>
      </c>
      <c r="AD18" s="11">
        <v>2204732.17</v>
      </c>
      <c r="AE18" s="11">
        <f t="shared" si="0"/>
        <v>12488360.43</v>
      </c>
      <c r="AF18" s="12">
        <v>12818927.470000001</v>
      </c>
      <c r="AG18" s="12">
        <v>331034.95</v>
      </c>
      <c r="AH18" s="12">
        <v>0</v>
      </c>
      <c r="AI18" s="12">
        <v>2450041</v>
      </c>
      <c r="AJ18" s="12">
        <f t="shared" si="5"/>
        <v>15600003.42</v>
      </c>
      <c r="AK18" s="12">
        <v>12818927.473604023</v>
      </c>
      <c r="AL18" s="12">
        <v>331069.26027777779</v>
      </c>
      <c r="AM18" s="12">
        <v>0</v>
      </c>
      <c r="AN18" s="12">
        <v>2450041</v>
      </c>
      <c r="AO18" s="12">
        <f t="shared" si="6"/>
        <v>15600037.733881801</v>
      </c>
      <c r="AP18" s="20">
        <f t="shared" si="7"/>
        <v>75653205.171400979</v>
      </c>
    </row>
    <row r="19" spans="1:42">
      <c r="A19" s="14">
        <v>35</v>
      </c>
      <c r="B19" s="14" t="s">
        <v>92</v>
      </c>
      <c r="C19" s="14" t="s">
        <v>93</v>
      </c>
      <c r="D19" s="22" t="s">
        <v>94</v>
      </c>
      <c r="E19" s="16">
        <v>4204003</v>
      </c>
      <c r="F19" s="17">
        <v>0</v>
      </c>
      <c r="G19" s="17">
        <v>0</v>
      </c>
      <c r="H19" s="11">
        <v>18770687.050000001</v>
      </c>
      <c r="I19" s="11">
        <v>131258.37</v>
      </c>
      <c r="J19" s="11">
        <v>0</v>
      </c>
      <c r="K19" s="11">
        <v>2922152</v>
      </c>
      <c r="L19" s="11">
        <v>0</v>
      </c>
      <c r="M19" s="18">
        <f t="shared" si="1"/>
        <v>21824097.420000002</v>
      </c>
      <c r="N19" s="11">
        <v>19024608.940000001</v>
      </c>
      <c r="O19" s="11">
        <v>131258.37</v>
      </c>
      <c r="P19" s="11">
        <v>0</v>
      </c>
      <c r="Q19" s="11">
        <v>2922152</v>
      </c>
      <c r="R19" s="11">
        <v>0</v>
      </c>
      <c r="S19" s="11">
        <f t="shared" si="2"/>
        <v>2922152</v>
      </c>
      <c r="T19" s="18">
        <f t="shared" si="3"/>
        <v>22078019.310000002</v>
      </c>
      <c r="U19" s="19">
        <v>19024608.936848685</v>
      </c>
      <c r="V19" s="19">
        <v>131258.37</v>
      </c>
      <c r="W19" s="19">
        <v>0</v>
      </c>
      <c r="X19" s="19">
        <v>2922152</v>
      </c>
      <c r="Y19" s="19">
        <v>0</v>
      </c>
      <c r="Z19" s="18">
        <f t="shared" si="4"/>
        <v>22078019.306848686</v>
      </c>
      <c r="AA19" s="11">
        <v>18770687.050000001</v>
      </c>
      <c r="AB19" s="11">
        <v>131258.37</v>
      </c>
      <c r="AC19" s="11">
        <v>0</v>
      </c>
      <c r="AD19" s="11">
        <v>2514583.27</v>
      </c>
      <c r="AE19" s="11">
        <f t="shared" si="0"/>
        <v>21416528.690000001</v>
      </c>
      <c r="AF19" s="12">
        <f>19768253+2529202.8</f>
        <v>22297455.800000001</v>
      </c>
      <c r="AG19" s="12">
        <v>131258.37</v>
      </c>
      <c r="AH19" s="12">
        <v>0</v>
      </c>
      <c r="AI19" s="12">
        <v>2922152</v>
      </c>
      <c r="AJ19" s="12">
        <f t="shared" si="5"/>
        <v>25350866.170000002</v>
      </c>
      <c r="AK19" s="12">
        <v>19768252.99904554</v>
      </c>
      <c r="AL19" s="12">
        <v>131163.51360000001</v>
      </c>
      <c r="AM19" s="12">
        <v>0</v>
      </c>
      <c r="AN19" s="12">
        <v>2922152</v>
      </c>
      <c r="AO19" s="12">
        <f t="shared" si="6"/>
        <v>22821568.512645539</v>
      </c>
      <c r="AP19" s="20">
        <f t="shared" si="7"/>
        <v>114152570.71949424</v>
      </c>
    </row>
    <row r="20" spans="1:42" ht="30">
      <c r="A20" s="14">
        <v>2</v>
      </c>
      <c r="B20" s="14" t="s">
        <v>95</v>
      </c>
      <c r="C20" s="14" t="s">
        <v>96</v>
      </c>
      <c r="D20" s="22" t="s">
        <v>97</v>
      </c>
      <c r="E20" s="16">
        <v>4204151</v>
      </c>
      <c r="F20" s="17">
        <v>0</v>
      </c>
      <c r="G20" s="17">
        <v>0</v>
      </c>
      <c r="H20" s="11">
        <v>1674200.62</v>
      </c>
      <c r="I20" s="11">
        <v>0</v>
      </c>
      <c r="J20" s="11">
        <v>0</v>
      </c>
      <c r="K20" s="11">
        <v>324579</v>
      </c>
      <c r="L20" s="11">
        <v>0</v>
      </c>
      <c r="M20" s="18">
        <f t="shared" si="1"/>
        <v>1998779.62</v>
      </c>
      <c r="N20" s="11">
        <v>1674200.62</v>
      </c>
      <c r="O20" s="11">
        <v>0</v>
      </c>
      <c r="P20" s="11">
        <v>0</v>
      </c>
      <c r="Q20" s="11">
        <v>324579</v>
      </c>
      <c r="R20" s="11">
        <v>0</v>
      </c>
      <c r="S20" s="11">
        <f t="shared" si="2"/>
        <v>324579</v>
      </c>
      <c r="T20" s="18">
        <f t="shared" si="3"/>
        <v>1998779.62</v>
      </c>
      <c r="U20" s="19">
        <v>1674200.62</v>
      </c>
      <c r="V20" s="19">
        <v>0</v>
      </c>
      <c r="W20" s="19">
        <v>0</v>
      </c>
      <c r="X20" s="19">
        <v>324579</v>
      </c>
      <c r="Y20" s="19">
        <v>39537</v>
      </c>
      <c r="Z20" s="18">
        <f t="shared" si="4"/>
        <v>2038316.62</v>
      </c>
      <c r="AA20" s="11">
        <v>1674200.62</v>
      </c>
      <c r="AB20" s="11">
        <v>0</v>
      </c>
      <c r="AC20" s="11">
        <v>0</v>
      </c>
      <c r="AD20" s="11">
        <v>328382.95</v>
      </c>
      <c r="AE20" s="11">
        <f t="shared" si="0"/>
        <v>2002583.57</v>
      </c>
      <c r="AF20" s="12">
        <v>1726772.51</v>
      </c>
      <c r="AG20" s="12">
        <v>0</v>
      </c>
      <c r="AH20" s="12">
        <v>0</v>
      </c>
      <c r="AI20" s="12">
        <v>324579</v>
      </c>
      <c r="AJ20" s="12">
        <f t="shared" si="5"/>
        <v>2051351.51</v>
      </c>
      <c r="AK20" s="12">
        <v>1726772.514493671</v>
      </c>
      <c r="AL20" s="12">
        <v>0</v>
      </c>
      <c r="AM20" s="12">
        <v>0</v>
      </c>
      <c r="AN20" s="12">
        <v>324579</v>
      </c>
      <c r="AO20" s="12">
        <f t="shared" si="6"/>
        <v>2051351.514493671</v>
      </c>
      <c r="AP20" s="20">
        <f t="shared" si="7"/>
        <v>10138578.884493671</v>
      </c>
    </row>
    <row r="21" spans="1:42" ht="34.5" customHeight="1">
      <c r="A21" s="14">
        <v>3</v>
      </c>
      <c r="B21" s="14" t="s">
        <v>98</v>
      </c>
      <c r="C21" s="14" t="s">
        <v>99</v>
      </c>
      <c r="D21" s="22" t="s">
        <v>100</v>
      </c>
      <c r="E21" s="16">
        <v>4203709</v>
      </c>
      <c r="F21" s="17">
        <v>0</v>
      </c>
      <c r="G21" s="17">
        <v>203677.52</v>
      </c>
      <c r="H21" s="11">
        <v>5312095.1100000003</v>
      </c>
      <c r="I21" s="11">
        <v>55107.39</v>
      </c>
      <c r="J21" s="11">
        <v>65539.199999999997</v>
      </c>
      <c r="K21" s="11">
        <v>1974295</v>
      </c>
      <c r="L21" s="11">
        <v>0</v>
      </c>
      <c r="M21" s="18">
        <f t="shared" si="1"/>
        <v>7407036.7000000002</v>
      </c>
      <c r="N21" s="11">
        <v>5312095.1100000003</v>
      </c>
      <c r="O21" s="11">
        <v>55107.39</v>
      </c>
      <c r="P21" s="11">
        <v>65539.199999999997</v>
      </c>
      <c r="Q21" s="11">
        <v>1974295</v>
      </c>
      <c r="R21" s="11">
        <v>0</v>
      </c>
      <c r="S21" s="11">
        <f t="shared" si="2"/>
        <v>1974295</v>
      </c>
      <c r="T21" s="18">
        <f t="shared" si="3"/>
        <v>7407036.7000000002</v>
      </c>
      <c r="U21" s="19">
        <v>5312095.1100000003</v>
      </c>
      <c r="V21" s="19">
        <v>55107.39</v>
      </c>
      <c r="W21" s="19">
        <v>65539.199999999997</v>
      </c>
      <c r="X21" s="19">
        <v>1974295</v>
      </c>
      <c r="Y21" s="19">
        <v>70389</v>
      </c>
      <c r="Z21" s="18">
        <f t="shared" si="4"/>
        <v>7477425.7000000002</v>
      </c>
      <c r="AA21" s="11">
        <v>5312095.1100000003</v>
      </c>
      <c r="AB21" s="11">
        <v>55107.39</v>
      </c>
      <c r="AC21" s="11">
        <v>65539.199999999997</v>
      </c>
      <c r="AD21" s="11">
        <v>1724050.48</v>
      </c>
      <c r="AE21" s="11">
        <f t="shared" si="0"/>
        <v>7156792.1799999997</v>
      </c>
      <c r="AF21" s="12">
        <v>5964960.6799999997</v>
      </c>
      <c r="AG21" s="12">
        <v>55066.02</v>
      </c>
      <c r="AH21" s="12">
        <v>65539.199999999997</v>
      </c>
      <c r="AI21" s="12">
        <v>1974295</v>
      </c>
      <c r="AJ21" s="12">
        <f t="shared" si="5"/>
        <v>8059860.8999999994</v>
      </c>
      <c r="AK21" s="12">
        <v>5964960.676329731</v>
      </c>
      <c r="AL21" s="12">
        <v>55066.021100000005</v>
      </c>
      <c r="AM21" s="12">
        <v>65539.199999999997</v>
      </c>
      <c r="AN21" s="12">
        <v>1974295</v>
      </c>
      <c r="AO21" s="12">
        <f t="shared" si="6"/>
        <v>8059860.8974297307</v>
      </c>
      <c r="AP21" s="20">
        <f t="shared" si="7"/>
        <v>38614898.41742973</v>
      </c>
    </row>
    <row r="22" spans="1:42" ht="45">
      <c r="A22" s="14">
        <v>23</v>
      </c>
      <c r="B22" s="14" t="s">
        <v>101</v>
      </c>
      <c r="C22" s="14" t="s">
        <v>102</v>
      </c>
      <c r="D22" s="22" t="s">
        <v>103</v>
      </c>
      <c r="E22" s="16">
        <v>4266308</v>
      </c>
      <c r="F22" s="17">
        <v>0</v>
      </c>
      <c r="G22" s="17">
        <v>0</v>
      </c>
      <c r="H22" s="11">
        <v>4843889.3099999996</v>
      </c>
      <c r="I22" s="11">
        <v>1033704</v>
      </c>
      <c r="J22" s="11">
        <v>0</v>
      </c>
      <c r="K22" s="11">
        <v>1575396</v>
      </c>
      <c r="L22" s="11">
        <v>0</v>
      </c>
      <c r="M22" s="18">
        <f t="shared" si="1"/>
        <v>7452989.3099999996</v>
      </c>
      <c r="N22" s="11">
        <v>4843889.3099999996</v>
      </c>
      <c r="O22" s="11">
        <v>1033704</v>
      </c>
      <c r="P22" s="11">
        <v>0</v>
      </c>
      <c r="Q22" s="11">
        <v>1575396</v>
      </c>
      <c r="R22" s="11">
        <v>0</v>
      </c>
      <c r="S22" s="11">
        <f t="shared" si="2"/>
        <v>1575396</v>
      </c>
      <c r="T22" s="18">
        <f t="shared" si="3"/>
        <v>7452989.3099999996</v>
      </c>
      <c r="U22" s="19">
        <v>4843889.3099999996</v>
      </c>
      <c r="V22" s="19">
        <v>1033704</v>
      </c>
      <c r="W22" s="19">
        <v>0</v>
      </c>
      <c r="X22" s="19">
        <v>1575396</v>
      </c>
      <c r="Y22" s="19">
        <v>82220</v>
      </c>
      <c r="Z22" s="18">
        <f t="shared" si="4"/>
        <v>7535209.3099999996</v>
      </c>
      <c r="AA22" s="11">
        <v>4843889.3099999996</v>
      </c>
      <c r="AB22" s="11">
        <v>1033704</v>
      </c>
      <c r="AC22" s="11">
        <v>0</v>
      </c>
      <c r="AD22" s="11">
        <v>1655348.11</v>
      </c>
      <c r="AE22" s="11">
        <f t="shared" si="0"/>
        <v>7532941.4199999999</v>
      </c>
      <c r="AF22" s="12">
        <v>5113608.55</v>
      </c>
      <c r="AG22" s="12">
        <v>1033704</v>
      </c>
      <c r="AH22" s="12">
        <v>0</v>
      </c>
      <c r="AI22" s="12">
        <v>1575396</v>
      </c>
      <c r="AJ22" s="12">
        <f t="shared" si="5"/>
        <v>7722708.5499999998</v>
      </c>
      <c r="AK22" s="12">
        <v>5113608.552828948</v>
      </c>
      <c r="AL22" s="12">
        <v>1033636.62465</v>
      </c>
      <c r="AM22" s="12">
        <v>0</v>
      </c>
      <c r="AN22" s="12">
        <v>1575396</v>
      </c>
      <c r="AO22" s="12">
        <f t="shared" si="6"/>
        <v>7722641.1774789477</v>
      </c>
      <c r="AP22" s="20">
        <f t="shared" si="7"/>
        <v>37886537.657478951</v>
      </c>
    </row>
    <row r="23" spans="1:42" ht="15" customHeight="1">
      <c r="A23" s="14">
        <v>31</v>
      </c>
      <c r="B23" s="14" t="s">
        <v>104</v>
      </c>
      <c r="C23" s="14" t="s">
        <v>105</v>
      </c>
      <c r="D23" s="22" t="s">
        <v>106</v>
      </c>
      <c r="E23" s="16">
        <v>5062357</v>
      </c>
      <c r="F23" s="17">
        <v>0</v>
      </c>
      <c r="G23" s="17">
        <v>0</v>
      </c>
      <c r="H23" s="11">
        <v>3925092.81</v>
      </c>
      <c r="I23" s="11">
        <v>0</v>
      </c>
      <c r="J23" s="11">
        <v>0</v>
      </c>
      <c r="K23" s="11">
        <v>0</v>
      </c>
      <c r="L23" s="11">
        <v>0</v>
      </c>
      <c r="M23" s="18">
        <f t="shared" si="1"/>
        <v>3925092.81</v>
      </c>
      <c r="N23" s="11">
        <v>3925092.81</v>
      </c>
      <c r="O23" s="11">
        <v>0</v>
      </c>
      <c r="P23" s="11">
        <v>0</v>
      </c>
      <c r="Q23" s="11">
        <v>0</v>
      </c>
      <c r="R23" s="11">
        <v>0</v>
      </c>
      <c r="S23" s="11">
        <f t="shared" si="2"/>
        <v>0</v>
      </c>
      <c r="T23" s="18">
        <f t="shared" si="3"/>
        <v>3925092.81</v>
      </c>
      <c r="U23" s="19">
        <v>3925092.81</v>
      </c>
      <c r="V23" s="19">
        <v>0</v>
      </c>
      <c r="W23" s="19">
        <v>0</v>
      </c>
      <c r="X23" s="19">
        <v>0</v>
      </c>
      <c r="Y23" s="19">
        <v>0</v>
      </c>
      <c r="Z23" s="18">
        <f t="shared" si="4"/>
        <v>3925092.81</v>
      </c>
      <c r="AA23" s="11">
        <v>3925092.81</v>
      </c>
      <c r="AB23" s="11">
        <v>0</v>
      </c>
      <c r="AC23" s="11">
        <v>0</v>
      </c>
      <c r="AD23" s="11">
        <v>0</v>
      </c>
      <c r="AE23" s="11">
        <f t="shared" si="0"/>
        <v>3925092.81</v>
      </c>
      <c r="AF23" s="12">
        <v>4497517.13</v>
      </c>
      <c r="AG23" s="12">
        <v>0</v>
      </c>
      <c r="AH23" s="12">
        <v>0</v>
      </c>
      <c r="AI23" s="12">
        <v>0</v>
      </c>
      <c r="AJ23" s="12">
        <f t="shared" si="5"/>
        <v>4497517.13</v>
      </c>
      <c r="AK23" s="12">
        <v>4497517.1277853316</v>
      </c>
      <c r="AL23" s="12">
        <v>0</v>
      </c>
      <c r="AM23" s="12">
        <v>0</v>
      </c>
      <c r="AN23" s="12">
        <v>0</v>
      </c>
      <c r="AO23" s="12">
        <f t="shared" si="6"/>
        <v>4497517.1277853316</v>
      </c>
      <c r="AP23" s="20">
        <f t="shared" si="7"/>
        <v>20770312.687785331</v>
      </c>
    </row>
    <row r="24" spans="1:42" ht="15" customHeight="1">
      <c r="A24" s="14">
        <v>26</v>
      </c>
      <c r="B24" s="14" t="s">
        <v>107</v>
      </c>
      <c r="C24" s="14" t="s">
        <v>108</v>
      </c>
      <c r="D24" s="22" t="s">
        <v>109</v>
      </c>
      <c r="E24" s="16">
        <v>4192960</v>
      </c>
      <c r="F24" s="17">
        <v>145188.07</v>
      </c>
      <c r="G24" s="17">
        <v>0</v>
      </c>
      <c r="H24" s="11">
        <f>3594210.59+843086.44</f>
        <v>4437297.0299999993</v>
      </c>
      <c r="I24" s="11">
        <v>0</v>
      </c>
      <c r="J24" s="11">
        <v>0</v>
      </c>
      <c r="K24" s="11">
        <v>1185936</v>
      </c>
      <c r="L24" s="11">
        <v>0</v>
      </c>
      <c r="M24" s="18">
        <f t="shared" si="1"/>
        <v>5623233.0299999993</v>
      </c>
      <c r="N24" s="11">
        <v>3594210.59</v>
      </c>
      <c r="O24" s="11">
        <v>0</v>
      </c>
      <c r="P24" s="11">
        <v>0</v>
      </c>
      <c r="Q24" s="11">
        <v>1185936</v>
      </c>
      <c r="R24" s="11">
        <v>0</v>
      </c>
      <c r="S24" s="11">
        <f t="shared" si="2"/>
        <v>1185936</v>
      </c>
      <c r="T24" s="18">
        <f t="shared" si="3"/>
        <v>4780146.59</v>
      </c>
      <c r="U24" s="19">
        <v>3594210.59</v>
      </c>
      <c r="V24" s="19">
        <v>0</v>
      </c>
      <c r="W24" s="19">
        <v>0</v>
      </c>
      <c r="X24" s="19">
        <v>1185936</v>
      </c>
      <c r="Y24" s="19">
        <v>0</v>
      </c>
      <c r="Z24" s="18">
        <f t="shared" si="4"/>
        <v>4780146.59</v>
      </c>
      <c r="AA24" s="11">
        <v>3645012.16</v>
      </c>
      <c r="AB24" s="11">
        <v>0</v>
      </c>
      <c r="AC24" s="11">
        <v>0</v>
      </c>
      <c r="AD24" s="11">
        <v>988176.93</v>
      </c>
      <c r="AE24" s="11">
        <f t="shared" si="0"/>
        <v>4633189.09</v>
      </c>
      <c r="AF24" s="12">
        <v>3731981.15</v>
      </c>
      <c r="AG24" s="12">
        <v>0</v>
      </c>
      <c r="AH24" s="12">
        <v>0</v>
      </c>
      <c r="AI24" s="12">
        <v>1185936</v>
      </c>
      <c r="AJ24" s="12">
        <f t="shared" si="5"/>
        <v>4917917.1500000004</v>
      </c>
      <c r="AK24" s="12">
        <v>3731981.1535552195</v>
      </c>
      <c r="AL24" s="12">
        <v>0</v>
      </c>
      <c r="AM24" s="12">
        <v>0</v>
      </c>
      <c r="AN24" s="12">
        <v>1185936</v>
      </c>
      <c r="AO24" s="12">
        <f t="shared" si="6"/>
        <v>4917917.15355522</v>
      </c>
      <c r="AP24" s="20">
        <f t="shared" si="7"/>
        <v>25164548.583555222</v>
      </c>
    </row>
    <row r="25" spans="1:42" ht="30">
      <c r="A25" s="14">
        <v>39</v>
      </c>
      <c r="B25" s="14" t="s">
        <v>110</v>
      </c>
      <c r="C25" s="14" t="s">
        <v>111</v>
      </c>
      <c r="D25" s="22" t="s">
        <v>112</v>
      </c>
      <c r="E25" s="16">
        <v>4266006</v>
      </c>
      <c r="F25" s="17">
        <v>0</v>
      </c>
      <c r="G25" s="17">
        <v>0</v>
      </c>
      <c r="H25" s="11">
        <v>0</v>
      </c>
      <c r="I25" s="11">
        <v>2292309.5</v>
      </c>
      <c r="J25" s="11">
        <v>0</v>
      </c>
      <c r="K25" s="11">
        <v>639595</v>
      </c>
      <c r="L25" s="11">
        <v>0</v>
      </c>
      <c r="M25" s="18">
        <f t="shared" si="1"/>
        <v>2931904.5</v>
      </c>
      <c r="N25" s="11">
        <v>0</v>
      </c>
      <c r="O25" s="11">
        <v>2292309.5</v>
      </c>
      <c r="P25" s="11">
        <v>0</v>
      </c>
      <c r="Q25" s="11">
        <v>639595</v>
      </c>
      <c r="R25" s="11">
        <v>0</v>
      </c>
      <c r="S25" s="11">
        <f t="shared" si="2"/>
        <v>639595</v>
      </c>
      <c r="T25" s="18">
        <f t="shared" si="3"/>
        <v>2931904.5</v>
      </c>
      <c r="U25" s="19">
        <v>0</v>
      </c>
      <c r="V25" s="19">
        <v>2292309.5</v>
      </c>
      <c r="W25" s="19">
        <v>0</v>
      </c>
      <c r="X25" s="19">
        <v>639595</v>
      </c>
      <c r="Y25" s="19">
        <v>86297</v>
      </c>
      <c r="Z25" s="18">
        <f t="shared" si="4"/>
        <v>3018201.5</v>
      </c>
      <c r="AA25" s="11">
        <v>0</v>
      </c>
      <c r="AB25" s="11">
        <v>2292309.5</v>
      </c>
      <c r="AC25" s="11">
        <v>0</v>
      </c>
      <c r="AD25" s="11">
        <v>563379.35</v>
      </c>
      <c r="AE25" s="11">
        <f t="shared" si="0"/>
        <v>2855688.85</v>
      </c>
      <c r="AF25" s="12">
        <v>0</v>
      </c>
      <c r="AG25" s="12">
        <v>2292347.67</v>
      </c>
      <c r="AH25" s="12">
        <v>0</v>
      </c>
      <c r="AI25" s="12">
        <v>639595</v>
      </c>
      <c r="AJ25" s="12">
        <f t="shared" si="5"/>
        <v>2931942.67</v>
      </c>
      <c r="AK25" s="12">
        <v>0</v>
      </c>
      <c r="AL25" s="12">
        <v>2292356.8144750004</v>
      </c>
      <c r="AM25" s="12">
        <v>0</v>
      </c>
      <c r="AN25" s="12">
        <v>639595</v>
      </c>
      <c r="AO25" s="12">
        <f t="shared" si="6"/>
        <v>2931951.8144750004</v>
      </c>
      <c r="AP25" s="20">
        <f t="shared" si="7"/>
        <v>14745904.984475</v>
      </c>
    </row>
    <row r="26" spans="1:42" ht="30">
      <c r="A26" s="14">
        <v>7</v>
      </c>
      <c r="B26" s="14" t="s">
        <v>113</v>
      </c>
      <c r="C26" s="14" t="s">
        <v>114</v>
      </c>
      <c r="D26" s="22" t="s">
        <v>115</v>
      </c>
      <c r="E26" s="16">
        <v>4204178</v>
      </c>
      <c r="F26" s="17">
        <v>0</v>
      </c>
      <c r="G26" s="17">
        <v>0</v>
      </c>
      <c r="H26" s="11">
        <v>5984540.2699999996</v>
      </c>
      <c r="I26" s="11">
        <v>353659.67</v>
      </c>
      <c r="J26" s="11">
        <v>0</v>
      </c>
      <c r="K26" s="11">
        <v>726626</v>
      </c>
      <c r="L26" s="11">
        <v>0</v>
      </c>
      <c r="M26" s="18">
        <f t="shared" si="1"/>
        <v>7064825.9399999995</v>
      </c>
      <c r="N26" s="11">
        <v>5984540.2699999996</v>
      </c>
      <c r="O26" s="11">
        <v>353659.67</v>
      </c>
      <c r="P26" s="11">
        <v>0</v>
      </c>
      <c r="Q26" s="11">
        <v>726626</v>
      </c>
      <c r="R26" s="11">
        <v>0</v>
      </c>
      <c r="S26" s="11">
        <f t="shared" si="2"/>
        <v>726626</v>
      </c>
      <c r="T26" s="18">
        <f t="shared" si="3"/>
        <v>7064825.9399999995</v>
      </c>
      <c r="U26" s="19">
        <f>5984540.27+1313679.57</f>
        <v>7298219.8399999999</v>
      </c>
      <c r="V26" s="19">
        <v>353659.67</v>
      </c>
      <c r="W26" s="19">
        <v>0</v>
      </c>
      <c r="X26" s="19">
        <v>726626</v>
      </c>
      <c r="Y26" s="19">
        <v>25752</v>
      </c>
      <c r="Z26" s="18">
        <f t="shared" si="4"/>
        <v>8404257.5099999998</v>
      </c>
      <c r="AA26" s="11">
        <v>5984540.2699999996</v>
      </c>
      <c r="AB26" s="11">
        <v>353659.67</v>
      </c>
      <c r="AC26" s="11">
        <v>0</v>
      </c>
      <c r="AD26" s="11">
        <v>726423.93</v>
      </c>
      <c r="AE26" s="11">
        <f t="shared" si="0"/>
        <v>7064623.8699999992</v>
      </c>
      <c r="AF26" s="12">
        <f>6459514.04+1417942.1</f>
        <v>7877456.1400000006</v>
      </c>
      <c r="AG26" s="12">
        <v>353659.67</v>
      </c>
      <c r="AH26" s="12">
        <v>0</v>
      </c>
      <c r="AI26" s="12">
        <v>726626</v>
      </c>
      <c r="AJ26" s="12">
        <f t="shared" si="5"/>
        <v>8957741.8100000005</v>
      </c>
      <c r="AK26" s="12">
        <v>6459514.0388314025</v>
      </c>
      <c r="AL26" s="12">
        <v>354828.12749999994</v>
      </c>
      <c r="AM26" s="12">
        <v>0</v>
      </c>
      <c r="AN26" s="12">
        <v>726626</v>
      </c>
      <c r="AO26" s="12">
        <f t="shared" si="6"/>
        <v>7540968.166331403</v>
      </c>
      <c r="AP26" s="20">
        <f t="shared" si="7"/>
        <v>39032619.366331406</v>
      </c>
    </row>
    <row r="27" spans="1:42" ht="30">
      <c r="A27" s="14">
        <v>34</v>
      </c>
      <c r="B27" s="14" t="s">
        <v>116</v>
      </c>
      <c r="C27" s="14" t="s">
        <v>117</v>
      </c>
      <c r="D27" s="22" t="s">
        <v>118</v>
      </c>
      <c r="E27" s="16">
        <v>4340650</v>
      </c>
      <c r="F27" s="17">
        <v>0</v>
      </c>
      <c r="G27" s="17">
        <v>0</v>
      </c>
      <c r="H27" s="11">
        <v>0</v>
      </c>
      <c r="I27" s="11">
        <v>1500303.55</v>
      </c>
      <c r="J27" s="11">
        <v>436928</v>
      </c>
      <c r="K27" s="11">
        <v>63308</v>
      </c>
      <c r="L27" s="11">
        <v>0</v>
      </c>
      <c r="M27" s="18">
        <f t="shared" si="1"/>
        <v>2000539.55</v>
      </c>
      <c r="N27" s="11">
        <v>0</v>
      </c>
      <c r="O27" s="11">
        <v>1500303.55</v>
      </c>
      <c r="P27" s="11">
        <v>436928</v>
      </c>
      <c r="Q27" s="11">
        <v>63308</v>
      </c>
      <c r="R27" s="11">
        <v>0</v>
      </c>
      <c r="S27" s="11">
        <f t="shared" si="2"/>
        <v>63308</v>
      </c>
      <c r="T27" s="18">
        <f t="shared" si="3"/>
        <v>2000539.55</v>
      </c>
      <c r="U27" s="19">
        <v>0</v>
      </c>
      <c r="V27" s="19">
        <v>1500303.55</v>
      </c>
      <c r="W27" s="19">
        <v>378670.93333333335</v>
      </c>
      <c r="X27" s="19">
        <v>63308</v>
      </c>
      <c r="Y27" s="19">
        <v>0</v>
      </c>
      <c r="Z27" s="18">
        <f t="shared" si="4"/>
        <v>1942282.4833333334</v>
      </c>
      <c r="AA27" s="11">
        <v>0</v>
      </c>
      <c r="AB27" s="11">
        <v>1500303.55</v>
      </c>
      <c r="AC27" s="11">
        <v>436928</v>
      </c>
      <c r="AD27" s="11">
        <v>103755.53</v>
      </c>
      <c r="AE27" s="11">
        <f t="shared" si="0"/>
        <v>2040987.08</v>
      </c>
      <c r="AF27" s="12">
        <v>0</v>
      </c>
      <c r="AG27" s="12">
        <v>1500303.55</v>
      </c>
      <c r="AH27" s="12">
        <v>378670.93</v>
      </c>
      <c r="AI27" s="12">
        <v>63308</v>
      </c>
      <c r="AJ27" s="12">
        <f t="shared" si="5"/>
        <v>1942282.48</v>
      </c>
      <c r="AK27" s="12">
        <v>0</v>
      </c>
      <c r="AL27" s="12">
        <v>1500376.8528500001</v>
      </c>
      <c r="AM27" s="12">
        <v>378670.93333333335</v>
      </c>
      <c r="AN27" s="12">
        <v>63308</v>
      </c>
      <c r="AO27" s="12">
        <f t="shared" si="6"/>
        <v>1942355.7861833335</v>
      </c>
      <c r="AP27" s="20">
        <f t="shared" si="7"/>
        <v>9827999.8495166674</v>
      </c>
    </row>
    <row r="28" spans="1:42" ht="30">
      <c r="A28" s="14">
        <v>33</v>
      </c>
      <c r="B28" s="14" t="s">
        <v>119</v>
      </c>
      <c r="C28" s="14" t="s">
        <v>120</v>
      </c>
      <c r="D28" s="22" t="s">
        <v>121</v>
      </c>
      <c r="E28" s="16">
        <v>4183164</v>
      </c>
      <c r="F28" s="17">
        <v>0</v>
      </c>
      <c r="G28" s="17">
        <v>0</v>
      </c>
      <c r="H28" s="11">
        <v>5667903.2599999998</v>
      </c>
      <c r="I28" s="11">
        <v>17129.740000000002</v>
      </c>
      <c r="J28" s="11">
        <v>0</v>
      </c>
      <c r="K28" s="11">
        <v>640833</v>
      </c>
      <c r="L28" s="11">
        <v>0</v>
      </c>
      <c r="M28" s="18">
        <f t="shared" si="1"/>
        <v>6325866</v>
      </c>
      <c r="N28" s="11">
        <v>5667903.2599999998</v>
      </c>
      <c r="O28" s="11">
        <v>17129.740000000002</v>
      </c>
      <c r="P28" s="11">
        <v>0</v>
      </c>
      <c r="Q28" s="11">
        <v>640833</v>
      </c>
      <c r="R28" s="11">
        <v>0</v>
      </c>
      <c r="S28" s="11">
        <f t="shared" si="2"/>
        <v>640833</v>
      </c>
      <c r="T28" s="18">
        <f t="shared" si="3"/>
        <v>6325866</v>
      </c>
      <c r="U28" s="19">
        <v>5667903.2599999998</v>
      </c>
      <c r="V28" s="19">
        <v>17129.740000000002</v>
      </c>
      <c r="W28" s="19">
        <v>0</v>
      </c>
      <c r="X28" s="19">
        <v>640833</v>
      </c>
      <c r="Y28" s="19">
        <v>0</v>
      </c>
      <c r="Z28" s="18">
        <f t="shared" si="4"/>
        <v>6325866</v>
      </c>
      <c r="AA28" s="11">
        <v>5834606.2999999998</v>
      </c>
      <c r="AB28" s="11">
        <v>0</v>
      </c>
      <c r="AC28" s="11">
        <v>0</v>
      </c>
      <c r="AD28" s="11">
        <v>477781.64</v>
      </c>
      <c r="AE28" s="11">
        <f t="shared" si="0"/>
        <v>6312387.9399999995</v>
      </c>
      <c r="AF28" s="12">
        <v>6268559.54</v>
      </c>
      <c r="AG28" s="12">
        <v>17162.77</v>
      </c>
      <c r="AH28" s="12">
        <v>0</v>
      </c>
      <c r="AI28" s="12">
        <v>640833</v>
      </c>
      <c r="AJ28" s="12">
        <f t="shared" si="5"/>
        <v>6926555.3099999996</v>
      </c>
      <c r="AK28" s="12">
        <v>6268559.5418126583</v>
      </c>
      <c r="AL28" s="12">
        <v>17162.766458333335</v>
      </c>
      <c r="AM28" s="12">
        <v>0</v>
      </c>
      <c r="AN28" s="12">
        <v>640833</v>
      </c>
      <c r="AO28" s="12">
        <f t="shared" si="6"/>
        <v>6926555.3082709918</v>
      </c>
      <c r="AP28" s="20">
        <f t="shared" si="7"/>
        <v>32830708.61827099</v>
      </c>
    </row>
    <row r="29" spans="1:42" ht="30">
      <c r="A29" s="14">
        <v>5</v>
      </c>
      <c r="B29" s="14" t="s">
        <v>122</v>
      </c>
      <c r="C29" s="14" t="s">
        <v>123</v>
      </c>
      <c r="D29" s="22" t="s">
        <v>124</v>
      </c>
      <c r="E29" s="16">
        <v>4943871</v>
      </c>
      <c r="F29" s="17">
        <v>87841.4</v>
      </c>
      <c r="G29" s="17">
        <v>0</v>
      </c>
      <c r="H29" s="11">
        <f>9258912.74+2171843.73</f>
        <v>11430756.470000001</v>
      </c>
      <c r="I29" s="11">
        <v>848574.34</v>
      </c>
      <c r="J29" s="11">
        <v>0</v>
      </c>
      <c r="K29" s="11">
        <v>467357</v>
      </c>
      <c r="L29" s="11">
        <v>0</v>
      </c>
      <c r="M29" s="18">
        <f t="shared" si="1"/>
        <v>12746687.810000001</v>
      </c>
      <c r="N29" s="11">
        <f>9258912.74+2171843.73</f>
        <v>11430756.470000001</v>
      </c>
      <c r="O29" s="11">
        <v>848574.34</v>
      </c>
      <c r="P29" s="11">
        <v>0</v>
      </c>
      <c r="Q29" s="11">
        <v>467357</v>
      </c>
      <c r="R29" s="11">
        <v>20194</v>
      </c>
      <c r="S29" s="11">
        <f t="shared" si="2"/>
        <v>477454</v>
      </c>
      <c r="T29" s="18">
        <f t="shared" si="3"/>
        <v>12766881.810000001</v>
      </c>
      <c r="U29" s="19">
        <f>9258912.74+824160.43</f>
        <v>10083073.17</v>
      </c>
      <c r="V29" s="19">
        <v>848574.34</v>
      </c>
      <c r="W29" s="19">
        <v>0</v>
      </c>
      <c r="X29" s="19">
        <v>467357</v>
      </c>
      <c r="Y29" s="19">
        <v>59093</v>
      </c>
      <c r="Z29" s="18">
        <f t="shared" si="4"/>
        <v>11458097.51</v>
      </c>
      <c r="AA29" s="11">
        <v>9258912.7400000002</v>
      </c>
      <c r="AB29" s="11">
        <v>848574.34</v>
      </c>
      <c r="AC29" s="11">
        <v>0</v>
      </c>
      <c r="AD29" s="11">
        <v>268116.59999999998</v>
      </c>
      <c r="AE29" s="11">
        <f t="shared" si="0"/>
        <v>10375603.68</v>
      </c>
      <c r="AF29" s="12">
        <f>8966723.45+1898528.03</f>
        <v>10865251.479999999</v>
      </c>
      <c r="AG29" s="12">
        <v>848574.34</v>
      </c>
      <c r="AH29" s="12">
        <v>0</v>
      </c>
      <c r="AI29" s="12">
        <v>467357</v>
      </c>
      <c r="AJ29" s="12">
        <f t="shared" si="5"/>
        <v>12181182.819999998</v>
      </c>
      <c r="AK29" s="12">
        <v>8966723.4528241213</v>
      </c>
      <c r="AL29" s="12">
        <v>847666.4</v>
      </c>
      <c r="AM29" s="12">
        <v>0</v>
      </c>
      <c r="AN29" s="12">
        <v>467357</v>
      </c>
      <c r="AO29" s="12">
        <f t="shared" si="6"/>
        <v>10281746.852824122</v>
      </c>
      <c r="AP29" s="20">
        <f t="shared" si="7"/>
        <v>59522438.202824123</v>
      </c>
    </row>
    <row r="30" spans="1:42" ht="30">
      <c r="A30" s="14">
        <v>16</v>
      </c>
      <c r="B30" s="14" t="s">
        <v>125</v>
      </c>
      <c r="C30" s="14" t="s">
        <v>126</v>
      </c>
      <c r="D30" s="22" t="s">
        <v>127</v>
      </c>
      <c r="E30" s="16">
        <v>7548010</v>
      </c>
      <c r="F30" s="17">
        <v>0</v>
      </c>
      <c r="G30" s="17">
        <v>0</v>
      </c>
      <c r="H30" s="11">
        <f>2692189.79+631501.31</f>
        <v>3323691.1</v>
      </c>
      <c r="I30" s="11">
        <v>87477.33</v>
      </c>
      <c r="J30" s="11">
        <v>0</v>
      </c>
      <c r="K30" s="11">
        <v>100653</v>
      </c>
      <c r="L30" s="11">
        <v>4616</v>
      </c>
      <c r="M30" s="18">
        <f t="shared" si="1"/>
        <v>3516437.43</v>
      </c>
      <c r="N30" s="11">
        <f>2692189.79+631501.31</f>
        <v>3323691.1</v>
      </c>
      <c r="O30" s="11">
        <v>87477.33</v>
      </c>
      <c r="P30" s="11">
        <v>0</v>
      </c>
      <c r="Q30" s="11">
        <v>100653</v>
      </c>
      <c r="R30" s="11">
        <v>14810</v>
      </c>
      <c r="S30" s="11">
        <f t="shared" si="2"/>
        <v>110366</v>
      </c>
      <c r="T30" s="18">
        <f t="shared" si="3"/>
        <v>3526631.43</v>
      </c>
      <c r="U30" s="19">
        <f>2692189.79+631501.31</f>
        <v>3323691.1</v>
      </c>
      <c r="V30" s="19">
        <v>87477.33</v>
      </c>
      <c r="W30" s="19">
        <v>0</v>
      </c>
      <c r="X30" s="19">
        <v>100653</v>
      </c>
      <c r="Y30" s="19">
        <v>15470</v>
      </c>
      <c r="Z30" s="18">
        <f t="shared" si="4"/>
        <v>3527291.43</v>
      </c>
      <c r="AA30" s="11">
        <v>2692189.79</v>
      </c>
      <c r="AB30" s="11">
        <v>87477.33</v>
      </c>
      <c r="AC30" s="11">
        <v>0</v>
      </c>
      <c r="AD30" s="11">
        <v>100369.48</v>
      </c>
      <c r="AE30" s="11">
        <f t="shared" si="0"/>
        <v>2880036.6</v>
      </c>
      <c r="AF30" s="12">
        <f>3307770.63+490642.21</f>
        <v>3798412.84</v>
      </c>
      <c r="AG30" s="12">
        <v>87346.94</v>
      </c>
      <c r="AH30" s="12">
        <v>0</v>
      </c>
      <c r="AI30" s="12">
        <v>100653</v>
      </c>
      <c r="AJ30" s="12">
        <f t="shared" si="5"/>
        <v>3986412.78</v>
      </c>
      <c r="AK30" s="12">
        <v>3307770.6326697562</v>
      </c>
      <c r="AL30" s="12">
        <v>87346.937433333354</v>
      </c>
      <c r="AM30" s="12">
        <v>0</v>
      </c>
      <c r="AN30" s="12">
        <v>100653</v>
      </c>
      <c r="AO30" s="12">
        <f t="shared" si="6"/>
        <v>3495770.5701030893</v>
      </c>
      <c r="AP30" s="20">
        <f t="shared" si="7"/>
        <v>18052543.640103091</v>
      </c>
    </row>
    <row r="31" spans="1:42" ht="17.25" customHeight="1">
      <c r="A31" s="14">
        <v>1</v>
      </c>
      <c r="B31" s="14" t="s">
        <v>128</v>
      </c>
      <c r="C31" s="14" t="s">
        <v>129</v>
      </c>
      <c r="D31" s="22" t="s">
        <v>130</v>
      </c>
      <c r="E31" s="16">
        <v>4316180</v>
      </c>
      <c r="F31" s="17">
        <v>0</v>
      </c>
      <c r="G31" s="17">
        <v>0</v>
      </c>
      <c r="H31" s="11">
        <v>2414337.35</v>
      </c>
      <c r="I31" s="11">
        <v>972228.48</v>
      </c>
      <c r="J31" s="11">
        <v>0</v>
      </c>
      <c r="K31" s="11">
        <v>1152387</v>
      </c>
      <c r="L31" s="11">
        <v>85085</v>
      </c>
      <c r="M31" s="18">
        <f t="shared" si="1"/>
        <v>4624037.83</v>
      </c>
      <c r="N31" s="11">
        <v>2414337.35</v>
      </c>
      <c r="O31" s="11">
        <v>972228.48</v>
      </c>
      <c r="P31" s="11">
        <v>0</v>
      </c>
      <c r="Q31" s="11">
        <v>1152387</v>
      </c>
      <c r="R31" s="11">
        <v>74492</v>
      </c>
      <c r="S31" s="11">
        <f t="shared" si="2"/>
        <v>1232175.5</v>
      </c>
      <c r="T31" s="18">
        <f t="shared" si="3"/>
        <v>4613444.83</v>
      </c>
      <c r="U31" s="19">
        <v>2414337.35</v>
      </c>
      <c r="V31" s="19">
        <v>972228.48</v>
      </c>
      <c r="W31" s="19">
        <v>0</v>
      </c>
      <c r="X31" s="19">
        <v>1152387</v>
      </c>
      <c r="Y31" s="19">
        <v>211951</v>
      </c>
      <c r="Z31" s="18">
        <f t="shared" si="4"/>
        <v>4750903.83</v>
      </c>
      <c r="AA31" s="11">
        <v>2414337.35</v>
      </c>
      <c r="AB31" s="11">
        <v>972228.48</v>
      </c>
      <c r="AC31" s="11">
        <v>0</v>
      </c>
      <c r="AD31" s="11">
        <v>1096131.94</v>
      </c>
      <c r="AE31" s="11">
        <f t="shared" si="0"/>
        <v>4482697.7699999996</v>
      </c>
      <c r="AF31" s="12">
        <v>2556438.09</v>
      </c>
      <c r="AG31" s="12">
        <v>972257.73</v>
      </c>
      <c r="AH31" s="12">
        <v>0</v>
      </c>
      <c r="AI31" s="12">
        <v>1152387</v>
      </c>
      <c r="AJ31" s="12">
        <f t="shared" si="5"/>
        <v>4681082.82</v>
      </c>
      <c r="AK31" s="12">
        <v>2556438.093221216</v>
      </c>
      <c r="AL31" s="12">
        <v>972079.35654166655</v>
      </c>
      <c r="AM31" s="12">
        <v>0</v>
      </c>
      <c r="AN31" s="12">
        <v>1152387</v>
      </c>
      <c r="AO31" s="12">
        <f t="shared" si="6"/>
        <v>4680904.4497628827</v>
      </c>
      <c r="AP31" s="20">
        <f t="shared" si="7"/>
        <v>23350373.759762883</v>
      </c>
    </row>
    <row r="32" spans="1:42" ht="30">
      <c r="A32" s="14">
        <v>37</v>
      </c>
      <c r="B32" s="14" t="s">
        <v>131</v>
      </c>
      <c r="C32" s="14" t="s">
        <v>132</v>
      </c>
      <c r="D32" s="22" t="s">
        <v>133</v>
      </c>
      <c r="E32" s="16">
        <v>4283538</v>
      </c>
      <c r="F32" s="17">
        <v>0</v>
      </c>
      <c r="G32" s="17">
        <v>0</v>
      </c>
      <c r="H32" s="11">
        <v>2589213.79</v>
      </c>
      <c r="I32" s="11">
        <v>0</v>
      </c>
      <c r="J32" s="11">
        <v>0</v>
      </c>
      <c r="K32" s="11">
        <v>728982</v>
      </c>
      <c r="L32" s="11">
        <v>0</v>
      </c>
      <c r="M32" s="18">
        <f t="shared" si="1"/>
        <v>3318195.79</v>
      </c>
      <c r="N32" s="11">
        <v>2589213.79</v>
      </c>
      <c r="O32" s="11">
        <v>0</v>
      </c>
      <c r="P32" s="11">
        <v>0</v>
      </c>
      <c r="Q32" s="11">
        <v>728982</v>
      </c>
      <c r="R32" s="11">
        <v>0</v>
      </c>
      <c r="S32" s="11">
        <f t="shared" si="2"/>
        <v>728982</v>
      </c>
      <c r="T32" s="18">
        <f t="shared" si="3"/>
        <v>3318195.79</v>
      </c>
      <c r="U32" s="19">
        <v>2589213.79</v>
      </c>
      <c r="V32" s="19">
        <v>0</v>
      </c>
      <c r="W32" s="19">
        <v>0</v>
      </c>
      <c r="X32" s="19">
        <v>728982</v>
      </c>
      <c r="Y32" s="19">
        <v>92893</v>
      </c>
      <c r="Z32" s="18">
        <f t="shared" si="4"/>
        <v>3411088.79</v>
      </c>
      <c r="AA32" s="11">
        <v>2589213.79</v>
      </c>
      <c r="AB32" s="11">
        <v>0</v>
      </c>
      <c r="AC32" s="11">
        <v>0</v>
      </c>
      <c r="AD32" s="11">
        <v>819799.86</v>
      </c>
      <c r="AE32" s="11">
        <f t="shared" si="0"/>
        <v>3409013.65</v>
      </c>
      <c r="AF32" s="12">
        <v>2969989.56</v>
      </c>
      <c r="AG32" s="12">
        <v>0</v>
      </c>
      <c r="AH32" s="12">
        <v>0</v>
      </c>
      <c r="AI32" s="12">
        <v>728982</v>
      </c>
      <c r="AJ32" s="12">
        <f t="shared" si="5"/>
        <v>3698971.56</v>
      </c>
      <c r="AK32" s="12">
        <v>2969989.5618090448</v>
      </c>
      <c r="AL32" s="12">
        <v>0</v>
      </c>
      <c r="AM32" s="12">
        <v>0</v>
      </c>
      <c r="AN32" s="12">
        <v>728982</v>
      </c>
      <c r="AO32" s="12">
        <f t="shared" si="6"/>
        <v>3698971.5618090448</v>
      </c>
      <c r="AP32" s="20">
        <f t="shared" si="7"/>
        <v>17445423.491809048</v>
      </c>
    </row>
    <row r="33" spans="1:42" ht="33.75" customHeight="1">
      <c r="A33" s="14">
        <v>12</v>
      </c>
      <c r="B33" s="14" t="s">
        <v>134</v>
      </c>
      <c r="C33" s="14" t="s">
        <v>135</v>
      </c>
      <c r="D33" s="22" t="s">
        <v>136</v>
      </c>
      <c r="E33" s="16">
        <v>4316210</v>
      </c>
      <c r="F33" s="17">
        <v>154801.04</v>
      </c>
      <c r="G33" s="17">
        <v>0</v>
      </c>
      <c r="H33" s="11">
        <v>3106941.22</v>
      </c>
      <c r="I33" s="11">
        <v>553902.74</v>
      </c>
      <c r="J33" s="11">
        <v>0</v>
      </c>
      <c r="K33" s="11">
        <v>597052</v>
      </c>
      <c r="L33" s="11">
        <v>32796</v>
      </c>
      <c r="M33" s="18">
        <f t="shared" si="1"/>
        <v>4290691.96</v>
      </c>
      <c r="N33" s="11">
        <v>3106941.22</v>
      </c>
      <c r="O33" s="11">
        <v>553902.74</v>
      </c>
      <c r="P33" s="11">
        <v>0</v>
      </c>
      <c r="Q33" s="11">
        <v>597052</v>
      </c>
      <c r="R33" s="11">
        <v>61524</v>
      </c>
      <c r="S33" s="11">
        <f t="shared" si="2"/>
        <v>644212</v>
      </c>
      <c r="T33" s="18">
        <f t="shared" si="3"/>
        <v>4319419.96</v>
      </c>
      <c r="U33" s="19">
        <v>3106941.22</v>
      </c>
      <c r="V33" s="19">
        <v>553902.74</v>
      </c>
      <c r="W33" s="19">
        <v>0</v>
      </c>
      <c r="X33" s="19">
        <v>597052</v>
      </c>
      <c r="Y33" s="19">
        <v>186568</v>
      </c>
      <c r="Z33" s="18">
        <f t="shared" si="4"/>
        <v>4444463.96</v>
      </c>
      <c r="AA33" s="11">
        <v>3106941.22</v>
      </c>
      <c r="AB33" s="11">
        <v>553902.74</v>
      </c>
      <c r="AC33" s="11">
        <v>0</v>
      </c>
      <c r="AD33" s="11">
        <v>373995.96</v>
      </c>
      <c r="AE33" s="11">
        <f t="shared" si="0"/>
        <v>4034839.92</v>
      </c>
      <c r="AF33" s="12">
        <v>3316975.39</v>
      </c>
      <c r="AG33" s="12">
        <v>553885.43999999994</v>
      </c>
      <c r="AH33" s="12">
        <v>0</v>
      </c>
      <c r="AI33" s="12">
        <v>597052</v>
      </c>
      <c r="AJ33" s="12">
        <f t="shared" si="5"/>
        <v>4467912.83</v>
      </c>
      <c r="AK33" s="12">
        <v>3316975.3861363637</v>
      </c>
      <c r="AL33" s="12">
        <v>553885.43885000004</v>
      </c>
      <c r="AM33" s="12">
        <v>0</v>
      </c>
      <c r="AN33" s="12">
        <v>597052</v>
      </c>
      <c r="AO33" s="12">
        <f t="shared" si="6"/>
        <v>4467912.8249863638</v>
      </c>
      <c r="AP33" s="20">
        <f t="shared" si="7"/>
        <v>22145202.574986365</v>
      </c>
    </row>
    <row r="34" spans="1:42" ht="30">
      <c r="A34" s="14">
        <v>14</v>
      </c>
      <c r="B34" s="14" t="s">
        <v>137</v>
      </c>
      <c r="C34" s="14" t="s">
        <v>138</v>
      </c>
      <c r="D34" s="22" t="s">
        <v>139</v>
      </c>
      <c r="E34" s="16">
        <v>4283570</v>
      </c>
      <c r="F34" s="17">
        <v>188311</v>
      </c>
      <c r="G34" s="17">
        <v>0</v>
      </c>
      <c r="H34" s="11">
        <f>15622972.69+2756995.18</f>
        <v>18379967.870000001</v>
      </c>
      <c r="I34" s="11">
        <v>382703.57</v>
      </c>
      <c r="J34" s="11">
        <v>0</v>
      </c>
      <c r="K34" s="11">
        <v>3221248</v>
      </c>
      <c r="L34" s="11">
        <v>0</v>
      </c>
      <c r="M34" s="18">
        <f t="shared" si="1"/>
        <v>21983919.440000001</v>
      </c>
      <c r="N34" s="11">
        <f>15622972.69+2756995.18</f>
        <v>18379967.870000001</v>
      </c>
      <c r="O34" s="11">
        <v>382703.57</v>
      </c>
      <c r="P34" s="11">
        <v>0</v>
      </c>
      <c r="Q34" s="11">
        <v>3221248</v>
      </c>
      <c r="R34" s="11">
        <v>0</v>
      </c>
      <c r="S34" s="11">
        <f t="shared" si="2"/>
        <v>3221248</v>
      </c>
      <c r="T34" s="18">
        <f t="shared" si="3"/>
        <v>21983919.440000001</v>
      </c>
      <c r="U34" s="19">
        <f>15622972.69+2756995.18</f>
        <v>18379967.870000001</v>
      </c>
      <c r="V34" s="19">
        <v>382703.57</v>
      </c>
      <c r="W34" s="19">
        <v>0</v>
      </c>
      <c r="X34" s="19">
        <v>3221248</v>
      </c>
      <c r="Y34" s="19">
        <v>266721</v>
      </c>
      <c r="Z34" s="18">
        <f t="shared" si="4"/>
        <v>22250640.440000001</v>
      </c>
      <c r="AA34" s="11">
        <v>16092131.029999999</v>
      </c>
      <c r="AB34" s="11">
        <v>382703.57</v>
      </c>
      <c r="AC34" s="11">
        <v>0</v>
      </c>
      <c r="AD34" s="11">
        <v>2397332</v>
      </c>
      <c r="AE34" s="11">
        <f t="shared" si="0"/>
        <v>18872166.600000001</v>
      </c>
      <c r="AF34" s="12">
        <f>16641407.81+2936719.02</f>
        <v>19578126.830000002</v>
      </c>
      <c r="AG34" s="12">
        <v>382703.57</v>
      </c>
      <c r="AH34" s="12">
        <v>0</v>
      </c>
      <c r="AI34" s="12">
        <v>3221248</v>
      </c>
      <c r="AJ34" s="12">
        <f t="shared" si="5"/>
        <v>23182078.400000002</v>
      </c>
      <c r="AK34" s="12">
        <v>16641407.806836337</v>
      </c>
      <c r="AL34" s="12">
        <v>382856.14295000001</v>
      </c>
      <c r="AM34" s="12">
        <v>0</v>
      </c>
      <c r="AN34" s="12">
        <v>3221248</v>
      </c>
      <c r="AO34" s="12">
        <f t="shared" si="6"/>
        <v>20245511.949786335</v>
      </c>
      <c r="AP34" s="20">
        <f t="shared" si="7"/>
        <v>109834380.66978635</v>
      </c>
    </row>
    <row r="35" spans="1:42" ht="30">
      <c r="A35" s="14">
        <v>25</v>
      </c>
      <c r="B35" s="14" t="s">
        <v>140</v>
      </c>
      <c r="C35" s="14" t="s">
        <v>141</v>
      </c>
      <c r="D35" s="22" t="s">
        <v>142</v>
      </c>
      <c r="E35" s="16">
        <v>4267265</v>
      </c>
      <c r="F35" s="17">
        <v>14158.47</v>
      </c>
      <c r="G35" s="17">
        <v>0</v>
      </c>
      <c r="H35" s="11">
        <v>402745.61</v>
      </c>
      <c r="I35" s="11">
        <v>0</v>
      </c>
      <c r="J35" s="11">
        <v>0</v>
      </c>
      <c r="K35" s="11">
        <v>262993</v>
      </c>
      <c r="L35" s="11">
        <v>40746</v>
      </c>
      <c r="M35" s="18">
        <f t="shared" si="1"/>
        <v>706484.61</v>
      </c>
      <c r="N35" s="11">
        <v>402745.61</v>
      </c>
      <c r="O35" s="11">
        <v>0</v>
      </c>
      <c r="P35" s="11">
        <v>0</v>
      </c>
      <c r="Q35" s="11">
        <v>262993</v>
      </c>
      <c r="R35" s="11">
        <v>0</v>
      </c>
      <c r="S35" s="11">
        <f t="shared" si="2"/>
        <v>283366</v>
      </c>
      <c r="T35" s="18">
        <f t="shared" si="3"/>
        <v>665738.61</v>
      </c>
      <c r="U35" s="19">
        <v>402745.61</v>
      </c>
      <c r="V35" s="19">
        <v>0</v>
      </c>
      <c r="W35" s="19">
        <v>0</v>
      </c>
      <c r="X35" s="19">
        <v>262993</v>
      </c>
      <c r="Y35" s="19">
        <v>34986</v>
      </c>
      <c r="Z35" s="18">
        <f t="shared" si="4"/>
        <v>700724.61</v>
      </c>
      <c r="AA35" s="11">
        <v>402745.61</v>
      </c>
      <c r="AB35" s="11">
        <v>0</v>
      </c>
      <c r="AC35" s="11">
        <v>0</v>
      </c>
      <c r="AD35" s="11">
        <v>298715.53000000003</v>
      </c>
      <c r="AE35" s="11">
        <f t="shared" si="0"/>
        <v>701461.14</v>
      </c>
      <c r="AF35" s="12">
        <v>416739.44</v>
      </c>
      <c r="AG35" s="12">
        <v>0</v>
      </c>
      <c r="AH35" s="12">
        <v>0</v>
      </c>
      <c r="AI35" s="12">
        <v>262993</v>
      </c>
      <c r="AJ35" s="12">
        <f t="shared" si="5"/>
        <v>679732.44</v>
      </c>
      <c r="AK35" s="12">
        <v>416739.43686832738</v>
      </c>
      <c r="AL35" s="12">
        <v>0</v>
      </c>
      <c r="AM35" s="12">
        <v>0</v>
      </c>
      <c r="AN35" s="12">
        <v>262993</v>
      </c>
      <c r="AO35" s="12">
        <f t="shared" si="6"/>
        <v>679732.43686832744</v>
      </c>
      <c r="AP35" s="20">
        <f t="shared" si="7"/>
        <v>3446571.176868327</v>
      </c>
    </row>
    <row r="36" spans="1:42" ht="29.25" customHeight="1">
      <c r="A36" s="14">
        <v>13</v>
      </c>
      <c r="B36" s="14" t="s">
        <v>143</v>
      </c>
      <c r="C36" s="14" t="s">
        <v>144</v>
      </c>
      <c r="D36" s="22" t="s">
        <v>145</v>
      </c>
      <c r="E36" s="16">
        <v>4316295</v>
      </c>
      <c r="F36" s="17">
        <v>0</v>
      </c>
      <c r="G36" s="17">
        <v>0</v>
      </c>
      <c r="H36" s="11">
        <v>2876011.36</v>
      </c>
      <c r="I36" s="11">
        <v>473011.88</v>
      </c>
      <c r="J36" s="11">
        <v>0</v>
      </c>
      <c r="K36" s="11">
        <v>385363</v>
      </c>
      <c r="L36" s="11">
        <v>0</v>
      </c>
      <c r="M36" s="18">
        <f t="shared" si="1"/>
        <v>3734386.2399999998</v>
      </c>
      <c r="N36" s="11">
        <v>2876011.36</v>
      </c>
      <c r="O36" s="11">
        <v>473011.88</v>
      </c>
      <c r="P36" s="11">
        <v>0</v>
      </c>
      <c r="Q36" s="11">
        <v>385363</v>
      </c>
      <c r="R36" s="11">
        <v>15850</v>
      </c>
      <c r="S36" s="11">
        <f t="shared" si="2"/>
        <v>393288</v>
      </c>
      <c r="T36" s="18">
        <f t="shared" si="3"/>
        <v>3750236.2399999998</v>
      </c>
      <c r="U36" s="19">
        <v>2876011.36</v>
      </c>
      <c r="V36" s="19">
        <v>473011.88</v>
      </c>
      <c r="W36" s="19">
        <v>0</v>
      </c>
      <c r="X36" s="19">
        <v>385363</v>
      </c>
      <c r="Y36" s="19">
        <v>6612</v>
      </c>
      <c r="Z36" s="18">
        <f t="shared" si="4"/>
        <v>3740998.2399999998</v>
      </c>
      <c r="AA36" s="11">
        <v>2876011.36</v>
      </c>
      <c r="AB36" s="11">
        <v>473011.88</v>
      </c>
      <c r="AC36" s="11">
        <v>0</v>
      </c>
      <c r="AD36" s="11">
        <v>432013.46</v>
      </c>
      <c r="AE36" s="11">
        <f t="shared" si="0"/>
        <v>3781036.6999999997</v>
      </c>
      <c r="AF36" s="12">
        <v>2982619.86</v>
      </c>
      <c r="AG36" s="12">
        <v>473011.88</v>
      </c>
      <c r="AH36" s="12">
        <v>0</v>
      </c>
      <c r="AI36" s="12">
        <v>385363</v>
      </c>
      <c r="AJ36" s="12">
        <f t="shared" si="5"/>
        <v>3840994.7399999998</v>
      </c>
      <c r="AK36" s="12">
        <v>2982619.863200001</v>
      </c>
      <c r="AL36" s="12">
        <v>473087.55689999997</v>
      </c>
      <c r="AM36" s="12">
        <v>0</v>
      </c>
      <c r="AN36" s="12">
        <v>385363</v>
      </c>
      <c r="AO36" s="12">
        <f t="shared" si="6"/>
        <v>3841070.4201000007</v>
      </c>
      <c r="AP36" s="20">
        <f t="shared" si="7"/>
        <v>18907685.880100001</v>
      </c>
    </row>
    <row r="37" spans="1:42" ht="30">
      <c r="A37" s="14">
        <v>20</v>
      </c>
      <c r="B37" s="14" t="s">
        <v>146</v>
      </c>
      <c r="C37" s="14" t="s">
        <v>147</v>
      </c>
      <c r="D37" s="22" t="s">
        <v>148</v>
      </c>
      <c r="E37" s="16">
        <v>4266049</v>
      </c>
      <c r="F37" s="17">
        <v>0</v>
      </c>
      <c r="G37" s="17">
        <v>0</v>
      </c>
      <c r="H37" s="11">
        <v>4415840.51</v>
      </c>
      <c r="I37" s="11">
        <v>225995.19</v>
      </c>
      <c r="J37" s="11">
        <v>0</v>
      </c>
      <c r="K37" s="11">
        <v>1009256</v>
      </c>
      <c r="L37" s="11">
        <v>0</v>
      </c>
      <c r="M37" s="18">
        <f t="shared" si="1"/>
        <v>5651091.7000000002</v>
      </c>
      <c r="N37" s="11">
        <v>4415840.51</v>
      </c>
      <c r="O37" s="11">
        <v>225995.19</v>
      </c>
      <c r="P37" s="11">
        <v>0</v>
      </c>
      <c r="Q37" s="11">
        <v>1009256</v>
      </c>
      <c r="R37" s="11">
        <v>24210</v>
      </c>
      <c r="S37" s="11">
        <f t="shared" si="2"/>
        <v>1021361</v>
      </c>
      <c r="T37" s="18">
        <f t="shared" si="3"/>
        <v>5675301.7000000002</v>
      </c>
      <c r="U37" s="19">
        <v>4415840.51</v>
      </c>
      <c r="V37" s="19">
        <v>225995.19</v>
      </c>
      <c r="W37" s="19">
        <v>0</v>
      </c>
      <c r="X37" s="19">
        <v>1009256</v>
      </c>
      <c r="Y37" s="19">
        <v>193503</v>
      </c>
      <c r="Z37" s="18">
        <f t="shared" si="4"/>
        <v>5844594.7000000002</v>
      </c>
      <c r="AA37" s="11">
        <v>4415840.51</v>
      </c>
      <c r="AB37" s="11">
        <v>225995.19</v>
      </c>
      <c r="AC37" s="11">
        <v>0</v>
      </c>
      <c r="AD37" s="11">
        <v>1067656.49</v>
      </c>
      <c r="AE37" s="11">
        <f t="shared" si="0"/>
        <v>5709492.1900000004</v>
      </c>
      <c r="AF37" s="12">
        <f>4858309.47+14517.81</f>
        <v>4872827.2799999993</v>
      </c>
      <c r="AG37" s="12">
        <v>225998.6</v>
      </c>
      <c r="AH37" s="12">
        <v>0</v>
      </c>
      <c r="AI37" s="12">
        <v>1009256</v>
      </c>
      <c r="AJ37" s="12">
        <f t="shared" si="5"/>
        <v>6108081.879999999</v>
      </c>
      <c r="AK37" s="12">
        <v>4858309.4655256206</v>
      </c>
      <c r="AL37" s="12">
        <v>226031.31214166665</v>
      </c>
      <c r="AM37" s="12">
        <v>0</v>
      </c>
      <c r="AN37" s="12">
        <v>1009256</v>
      </c>
      <c r="AO37" s="12">
        <f t="shared" si="6"/>
        <v>6093596.7776672877</v>
      </c>
      <c r="AP37" s="20">
        <f t="shared" si="7"/>
        <v>29372666.757667288</v>
      </c>
    </row>
    <row r="38" spans="1:42" ht="30">
      <c r="A38" s="14">
        <v>18</v>
      </c>
      <c r="B38" s="14" t="s">
        <v>149</v>
      </c>
      <c r="C38" s="14" t="s">
        <v>150</v>
      </c>
      <c r="D38" s="22" t="s">
        <v>151</v>
      </c>
      <c r="E38" s="16">
        <v>4266162</v>
      </c>
      <c r="F38" s="17">
        <v>0</v>
      </c>
      <c r="G38" s="17">
        <v>0</v>
      </c>
      <c r="H38" s="11">
        <v>6517983.0499999998</v>
      </c>
      <c r="I38" s="11">
        <v>792559.86</v>
      </c>
      <c r="J38" s="11">
        <v>0</v>
      </c>
      <c r="K38" s="11">
        <v>394330</v>
      </c>
      <c r="L38" s="11">
        <v>0</v>
      </c>
      <c r="M38" s="18">
        <f t="shared" si="1"/>
        <v>7704872.9100000001</v>
      </c>
      <c r="N38" s="11">
        <v>6517983.0499999998</v>
      </c>
      <c r="O38" s="11">
        <v>792559.86</v>
      </c>
      <c r="P38" s="11">
        <v>0</v>
      </c>
      <c r="Q38" s="11">
        <v>394330</v>
      </c>
      <c r="R38" s="11">
        <v>0</v>
      </c>
      <c r="S38" s="11">
        <f t="shared" si="2"/>
        <v>394330</v>
      </c>
      <c r="T38" s="18">
        <f t="shared" si="3"/>
        <v>7704872.9100000001</v>
      </c>
      <c r="U38" s="19">
        <v>6517983.0499999998</v>
      </c>
      <c r="V38" s="19">
        <v>792559.86</v>
      </c>
      <c r="W38" s="19">
        <v>0</v>
      </c>
      <c r="X38" s="19">
        <v>394330</v>
      </c>
      <c r="Y38" s="19">
        <v>19005</v>
      </c>
      <c r="Z38" s="18">
        <f t="shared" si="4"/>
        <v>7723877.9100000001</v>
      </c>
      <c r="AA38" s="11">
        <v>6517983.0499999998</v>
      </c>
      <c r="AB38" s="11">
        <v>792559.86</v>
      </c>
      <c r="AC38" s="11">
        <v>0</v>
      </c>
      <c r="AD38" s="11">
        <v>362751.99</v>
      </c>
      <c r="AE38" s="11">
        <f t="shared" si="0"/>
        <v>7673294.9000000004</v>
      </c>
      <c r="AF38" s="12">
        <v>6740407.4000000004</v>
      </c>
      <c r="AG38" s="12">
        <v>792559.86</v>
      </c>
      <c r="AH38" s="12">
        <v>0</v>
      </c>
      <c r="AI38" s="12">
        <v>394330</v>
      </c>
      <c r="AJ38" s="12">
        <f t="shared" si="5"/>
        <v>7927297.2600000007</v>
      </c>
      <c r="AK38" s="12">
        <v>6740407.4032764314</v>
      </c>
      <c r="AL38" s="12">
        <v>792308.16142499994</v>
      </c>
      <c r="AM38" s="12">
        <v>0</v>
      </c>
      <c r="AN38" s="12">
        <v>394330</v>
      </c>
      <c r="AO38" s="12">
        <f t="shared" si="6"/>
        <v>7927045.5647014314</v>
      </c>
      <c r="AP38" s="20">
        <f t="shared" si="7"/>
        <v>38987966.554701433</v>
      </c>
    </row>
    <row r="39" spans="1:42" ht="30">
      <c r="A39" s="14">
        <v>4</v>
      </c>
      <c r="B39" s="14" t="s">
        <v>152</v>
      </c>
      <c r="C39" s="14" t="s">
        <v>153</v>
      </c>
      <c r="D39" s="22" t="s">
        <v>154</v>
      </c>
      <c r="E39" s="16">
        <v>9524980</v>
      </c>
      <c r="F39" s="17">
        <v>0</v>
      </c>
      <c r="G39" s="17">
        <v>0</v>
      </c>
      <c r="H39" s="11">
        <f>6686170.65+1568361.02</f>
        <v>8254531.6699999999</v>
      </c>
      <c r="I39" s="11">
        <v>0</v>
      </c>
      <c r="J39" s="11">
        <v>0</v>
      </c>
      <c r="K39" s="11">
        <v>3440246</v>
      </c>
      <c r="L39" s="11">
        <v>504647</v>
      </c>
      <c r="M39" s="18">
        <f t="shared" si="1"/>
        <v>12199424.67</v>
      </c>
      <c r="N39" s="11">
        <f>6686170.65+1568361.02</f>
        <v>8254531.6699999999</v>
      </c>
      <c r="O39" s="11">
        <v>0</v>
      </c>
      <c r="P39" s="11">
        <v>0</v>
      </c>
      <c r="Q39" s="11">
        <v>3440246</v>
      </c>
      <c r="R39" s="11">
        <v>338589</v>
      </c>
      <c r="S39" s="11">
        <f t="shared" si="2"/>
        <v>3861864</v>
      </c>
      <c r="T39" s="18">
        <f t="shared" si="3"/>
        <v>12033366.67</v>
      </c>
      <c r="U39" s="19">
        <f>6686170.65+380636.86</f>
        <v>7066807.5100000007</v>
      </c>
      <c r="V39" s="19">
        <v>0</v>
      </c>
      <c r="W39" s="19">
        <v>0</v>
      </c>
      <c r="X39" s="19">
        <v>3440246</v>
      </c>
      <c r="Y39" s="19">
        <v>970375</v>
      </c>
      <c r="Z39" s="18">
        <f t="shared" si="4"/>
        <v>11477428.510000002</v>
      </c>
      <c r="AA39" s="11">
        <v>5892488.5199999996</v>
      </c>
      <c r="AB39" s="11">
        <v>0</v>
      </c>
      <c r="AC39" s="11">
        <v>0</v>
      </c>
      <c r="AD39" s="11">
        <v>4235451.22</v>
      </c>
      <c r="AE39" s="11">
        <f t="shared" si="0"/>
        <v>10127939.739999998</v>
      </c>
      <c r="AF39" s="12">
        <v>7552690.54</v>
      </c>
      <c r="AG39" s="12">
        <v>0</v>
      </c>
      <c r="AH39" s="12">
        <v>0</v>
      </c>
      <c r="AI39" s="12">
        <v>3440246</v>
      </c>
      <c r="AJ39" s="12">
        <f t="shared" si="5"/>
        <v>10992936.539999999</v>
      </c>
      <c r="AK39" s="12">
        <v>7552690.5425406359</v>
      </c>
      <c r="AL39" s="12">
        <v>0</v>
      </c>
      <c r="AM39" s="12">
        <v>0</v>
      </c>
      <c r="AN39" s="12">
        <v>3440246</v>
      </c>
      <c r="AO39" s="12">
        <f t="shared" si="6"/>
        <v>10992936.542540636</v>
      </c>
      <c r="AP39" s="20">
        <f t="shared" si="7"/>
        <v>57696092.93254064</v>
      </c>
    </row>
    <row r="40" spans="1:42" ht="30">
      <c r="A40" s="14">
        <v>11</v>
      </c>
      <c r="B40" s="14" t="s">
        <v>155</v>
      </c>
      <c r="C40" s="14" t="s">
        <v>156</v>
      </c>
      <c r="D40" s="22" t="s">
        <v>157</v>
      </c>
      <c r="E40" s="16">
        <v>4203911</v>
      </c>
      <c r="F40" s="17">
        <v>0</v>
      </c>
      <c r="G40" s="17">
        <v>0</v>
      </c>
      <c r="H40" s="11">
        <v>176542.76</v>
      </c>
      <c r="I40" s="11">
        <v>527435.39</v>
      </c>
      <c r="J40" s="11">
        <v>0</v>
      </c>
      <c r="K40" s="11">
        <v>197659</v>
      </c>
      <c r="L40" s="11">
        <v>28327</v>
      </c>
      <c r="M40" s="18">
        <f t="shared" si="1"/>
        <v>929964.15</v>
      </c>
      <c r="N40" s="11">
        <v>176542.76</v>
      </c>
      <c r="O40" s="11">
        <v>527435.39</v>
      </c>
      <c r="P40" s="11">
        <v>0</v>
      </c>
      <c r="Q40" s="11">
        <v>197659</v>
      </c>
      <c r="R40" s="11">
        <v>0</v>
      </c>
      <c r="S40" s="11">
        <f t="shared" si="2"/>
        <v>211822.5</v>
      </c>
      <c r="T40" s="18">
        <f t="shared" si="3"/>
        <v>901637.15</v>
      </c>
      <c r="U40" s="19">
        <v>176542.76</v>
      </c>
      <c r="V40" s="19">
        <v>527435.39</v>
      </c>
      <c r="W40" s="19">
        <v>0</v>
      </c>
      <c r="X40" s="19">
        <v>197659</v>
      </c>
      <c r="Y40" s="19">
        <v>39735</v>
      </c>
      <c r="Z40" s="18">
        <f t="shared" si="4"/>
        <v>941372.15</v>
      </c>
      <c r="AA40" s="11">
        <v>176542.76</v>
      </c>
      <c r="AB40" s="11">
        <v>527435.39</v>
      </c>
      <c r="AC40" s="11">
        <v>0</v>
      </c>
      <c r="AD40" s="11">
        <v>152778.9</v>
      </c>
      <c r="AE40" s="11">
        <f t="shared" si="0"/>
        <v>856757.05</v>
      </c>
      <c r="AF40" s="12">
        <v>181248.22</v>
      </c>
      <c r="AG40" s="12">
        <v>527358.78</v>
      </c>
      <c r="AH40" s="12">
        <v>0</v>
      </c>
      <c r="AI40" s="12">
        <v>197659</v>
      </c>
      <c r="AJ40" s="12">
        <f t="shared" si="5"/>
        <v>906266</v>
      </c>
      <c r="AK40" s="12">
        <v>181248.21571468457</v>
      </c>
      <c r="AL40" s="12">
        <v>527721.8923666667</v>
      </c>
      <c r="AM40" s="12">
        <v>0</v>
      </c>
      <c r="AN40" s="12">
        <v>197659</v>
      </c>
      <c r="AO40" s="12">
        <f t="shared" si="6"/>
        <v>906629.10808135127</v>
      </c>
      <c r="AP40" s="20">
        <f t="shared" si="7"/>
        <v>4585868.5580813512</v>
      </c>
    </row>
    <row r="41" spans="1:42" ht="15" customHeight="1">
      <c r="A41" s="14">
        <v>40</v>
      </c>
      <c r="B41" s="14" t="s">
        <v>158</v>
      </c>
      <c r="C41" s="14" t="s">
        <v>159</v>
      </c>
      <c r="D41" s="22" t="s">
        <v>160</v>
      </c>
      <c r="E41" s="16">
        <v>4192537</v>
      </c>
      <c r="F41" s="17">
        <v>221697.71</v>
      </c>
      <c r="G41" s="17">
        <v>0</v>
      </c>
      <c r="H41" s="11">
        <v>11895363.74</v>
      </c>
      <c r="I41" s="11">
        <v>1728517.62</v>
      </c>
      <c r="J41" s="11">
        <v>36410.67</v>
      </c>
      <c r="K41" s="11">
        <v>1574380</v>
      </c>
      <c r="L41" s="11">
        <v>0</v>
      </c>
      <c r="M41" s="18">
        <f t="shared" si="1"/>
        <v>15234672.029999999</v>
      </c>
      <c r="N41" s="11">
        <v>11895363.74</v>
      </c>
      <c r="O41" s="11">
        <v>1728517.62</v>
      </c>
      <c r="P41" s="11">
        <v>36410.67</v>
      </c>
      <c r="Q41" s="11">
        <v>1574380</v>
      </c>
      <c r="R41" s="11">
        <v>0</v>
      </c>
      <c r="S41" s="11">
        <f t="shared" si="2"/>
        <v>1574380</v>
      </c>
      <c r="T41" s="18">
        <f t="shared" si="3"/>
        <v>15234672.029999999</v>
      </c>
      <c r="U41" s="19">
        <v>11895363.74</v>
      </c>
      <c r="V41" s="19">
        <v>1728517.62</v>
      </c>
      <c r="W41" s="19">
        <v>36410.67</v>
      </c>
      <c r="X41" s="19">
        <v>1574380</v>
      </c>
      <c r="Y41" s="19">
        <v>170484</v>
      </c>
      <c r="Z41" s="18">
        <f t="shared" si="4"/>
        <v>15405156.029999999</v>
      </c>
      <c r="AA41" s="11">
        <v>12414224.51</v>
      </c>
      <c r="AB41" s="11">
        <v>1728517.62</v>
      </c>
      <c r="AC41" s="11">
        <v>36410.67</v>
      </c>
      <c r="AD41" s="11">
        <v>1047349.29</v>
      </c>
      <c r="AE41" s="11">
        <f t="shared" si="0"/>
        <v>15226502.09</v>
      </c>
      <c r="AF41" s="12">
        <v>11743983.93</v>
      </c>
      <c r="AG41" s="12">
        <v>1701731.48</v>
      </c>
      <c r="AH41" s="12">
        <v>36410.67</v>
      </c>
      <c r="AI41" s="12">
        <v>1574380</v>
      </c>
      <c r="AJ41" s="12">
        <f t="shared" si="5"/>
        <v>15056506.08</v>
      </c>
      <c r="AK41" s="12">
        <v>11743983.934594525</v>
      </c>
      <c r="AL41" s="12">
        <v>1701707.6657000002</v>
      </c>
      <c r="AM41" s="12">
        <v>36410.666666666664</v>
      </c>
      <c r="AN41" s="12">
        <v>1574380</v>
      </c>
      <c r="AO41" s="12">
        <f t="shared" si="6"/>
        <v>15056482.266961191</v>
      </c>
      <c r="AP41" s="20">
        <f t="shared" si="7"/>
        <v>76209186.146961182</v>
      </c>
    </row>
    <row r="42" spans="1:42" ht="30">
      <c r="A42" s="14">
        <v>41</v>
      </c>
      <c r="B42" s="14" t="s">
        <v>161</v>
      </c>
      <c r="C42" s="14" t="s">
        <v>162</v>
      </c>
      <c r="D42" s="22" t="s">
        <v>163</v>
      </c>
      <c r="E42" s="16">
        <v>14908162</v>
      </c>
      <c r="F42" s="17">
        <v>0</v>
      </c>
      <c r="G42" s="17">
        <v>0</v>
      </c>
      <c r="H42" s="11">
        <v>493936.34</v>
      </c>
      <c r="I42" s="11">
        <v>0</v>
      </c>
      <c r="J42" s="11">
        <v>0</v>
      </c>
      <c r="K42" s="11">
        <v>157</v>
      </c>
      <c r="L42" s="11">
        <v>0</v>
      </c>
      <c r="M42" s="18">
        <f t="shared" si="1"/>
        <v>494093.34</v>
      </c>
      <c r="N42" s="11">
        <v>493936.34</v>
      </c>
      <c r="O42" s="11">
        <v>0</v>
      </c>
      <c r="P42" s="11">
        <v>0</v>
      </c>
      <c r="Q42" s="11">
        <v>157</v>
      </c>
      <c r="R42" s="11">
        <v>0</v>
      </c>
      <c r="S42" s="11">
        <f t="shared" si="2"/>
        <v>157</v>
      </c>
      <c r="T42" s="18">
        <f t="shared" si="3"/>
        <v>494093.34</v>
      </c>
      <c r="U42" s="19">
        <v>493936.34</v>
      </c>
      <c r="V42" s="19">
        <v>0</v>
      </c>
      <c r="W42" s="19">
        <v>0</v>
      </c>
      <c r="X42" s="19">
        <v>157</v>
      </c>
      <c r="Y42" s="19">
        <v>0</v>
      </c>
      <c r="Z42" s="18">
        <f t="shared" si="4"/>
        <v>494093.34</v>
      </c>
      <c r="AA42" s="11">
        <v>493936.34</v>
      </c>
      <c r="AB42" s="11">
        <v>0</v>
      </c>
      <c r="AC42" s="11">
        <v>0</v>
      </c>
      <c r="AD42" s="11">
        <v>131996.19</v>
      </c>
      <c r="AE42" s="11">
        <f t="shared" si="0"/>
        <v>625932.53</v>
      </c>
      <c r="AF42" s="12">
        <v>514100.05</v>
      </c>
      <c r="AG42" s="12">
        <v>0</v>
      </c>
      <c r="AH42" s="12">
        <v>0</v>
      </c>
      <c r="AI42" s="12">
        <v>157</v>
      </c>
      <c r="AJ42" s="12">
        <f t="shared" si="5"/>
        <v>514257.05</v>
      </c>
      <c r="AK42" s="12">
        <v>514100.04930232558</v>
      </c>
      <c r="AL42" s="12">
        <v>0</v>
      </c>
      <c r="AM42" s="12">
        <v>0</v>
      </c>
      <c r="AN42" s="12">
        <v>157</v>
      </c>
      <c r="AO42" s="12">
        <f t="shared" si="6"/>
        <v>514257.04930232558</v>
      </c>
      <c r="AP42" s="20">
        <f t="shared" si="7"/>
        <v>2510794.1193023259</v>
      </c>
    </row>
    <row r="43" spans="1:42">
      <c r="A43" s="14">
        <v>45</v>
      </c>
      <c r="B43" s="14" t="s">
        <v>164</v>
      </c>
      <c r="C43" s="14" t="s">
        <v>165</v>
      </c>
      <c r="D43" s="22" t="s">
        <v>166</v>
      </c>
      <c r="E43" s="16">
        <v>5854268</v>
      </c>
      <c r="F43" s="17">
        <v>0</v>
      </c>
      <c r="G43" s="17">
        <v>0</v>
      </c>
      <c r="H43" s="11">
        <f>392688.63+240580.13</f>
        <v>633268.76</v>
      </c>
      <c r="I43" s="11">
        <v>0</v>
      </c>
      <c r="J43" s="11">
        <v>252143.8666666667</v>
      </c>
      <c r="K43" s="11">
        <v>73418</v>
      </c>
      <c r="L43" s="11">
        <v>0</v>
      </c>
      <c r="M43" s="18">
        <f t="shared" si="1"/>
        <v>958830.62666666671</v>
      </c>
      <c r="N43" s="11">
        <f>392688.63+240680.13</f>
        <v>633368.76</v>
      </c>
      <c r="O43" s="11">
        <v>0</v>
      </c>
      <c r="P43" s="11">
        <v>252143.8666666667</v>
      </c>
      <c r="Q43" s="11">
        <v>73418</v>
      </c>
      <c r="R43" s="11">
        <v>21677</v>
      </c>
      <c r="S43" s="11">
        <f t="shared" si="2"/>
        <v>84256.5</v>
      </c>
      <c r="T43" s="18">
        <f t="shared" si="3"/>
        <v>980607.62666666671</v>
      </c>
      <c r="U43" s="19">
        <f>392688.63+240680.13</f>
        <v>633368.76</v>
      </c>
      <c r="V43" s="19">
        <v>0</v>
      </c>
      <c r="W43" s="19">
        <v>252143.8666666667</v>
      </c>
      <c r="X43" s="19">
        <v>73418</v>
      </c>
      <c r="Y43" s="19">
        <v>58963</v>
      </c>
      <c r="Z43" s="18">
        <f t="shared" si="4"/>
        <v>1017893.6266666667</v>
      </c>
      <c r="AA43" s="11">
        <v>392688.63</v>
      </c>
      <c r="AB43" s="11">
        <v>0</v>
      </c>
      <c r="AC43" s="11">
        <v>281818.56</v>
      </c>
      <c r="AD43" s="11">
        <v>88731.97</v>
      </c>
      <c r="AE43" s="11">
        <f t="shared" si="0"/>
        <v>763239.15999999992</v>
      </c>
      <c r="AF43" s="12">
        <f>514100.05+123071.79</f>
        <v>637171.84</v>
      </c>
      <c r="AG43" s="12">
        <v>0</v>
      </c>
      <c r="AH43" s="12">
        <v>215323.58</v>
      </c>
      <c r="AI43" s="12">
        <v>73418</v>
      </c>
      <c r="AJ43" s="12">
        <f t="shared" si="5"/>
        <v>925913.41999999993</v>
      </c>
      <c r="AK43" s="12">
        <v>514100.04930232558</v>
      </c>
      <c r="AL43" s="12">
        <v>0</v>
      </c>
      <c r="AM43" s="12">
        <v>219192.21333333335</v>
      </c>
      <c r="AN43" s="12">
        <v>73418</v>
      </c>
      <c r="AO43" s="12">
        <f t="shared" si="6"/>
        <v>806710.26263565896</v>
      </c>
      <c r="AP43" s="20">
        <f t="shared" si="7"/>
        <v>4689955.5626356583</v>
      </c>
    </row>
    <row r="44" spans="1:42" ht="15" customHeight="1">
      <c r="A44" s="14">
        <v>42</v>
      </c>
      <c r="B44" s="14" t="s">
        <v>167</v>
      </c>
      <c r="C44" s="14" t="s">
        <v>168</v>
      </c>
      <c r="D44" s="22" t="s">
        <v>169</v>
      </c>
      <c r="E44" s="16">
        <v>21101334</v>
      </c>
      <c r="F44" s="17">
        <v>38134.160000000003</v>
      </c>
      <c r="G44" s="17">
        <v>6772</v>
      </c>
      <c r="H44" s="11">
        <v>0</v>
      </c>
      <c r="I44" s="11">
        <v>1559557.42</v>
      </c>
      <c r="J44" s="11">
        <v>0</v>
      </c>
      <c r="K44" s="11">
        <v>78337</v>
      </c>
      <c r="L44" s="11">
        <v>0</v>
      </c>
      <c r="M44" s="18">
        <f t="shared" si="1"/>
        <v>1637894.42</v>
      </c>
      <c r="N44" s="11">
        <v>0</v>
      </c>
      <c r="O44" s="11">
        <v>1559557.42</v>
      </c>
      <c r="P44" s="11">
        <v>0</v>
      </c>
      <c r="Q44" s="11">
        <v>78337</v>
      </c>
      <c r="R44" s="11">
        <v>7760</v>
      </c>
      <c r="S44" s="11">
        <f t="shared" si="2"/>
        <v>82217</v>
      </c>
      <c r="T44" s="18">
        <f t="shared" si="3"/>
        <v>1645654.42</v>
      </c>
      <c r="U44" s="19">
        <v>0</v>
      </c>
      <c r="V44" s="19">
        <v>1559557.42</v>
      </c>
      <c r="W44" s="19">
        <v>0</v>
      </c>
      <c r="X44" s="19">
        <v>78337</v>
      </c>
      <c r="Y44" s="19">
        <v>8143</v>
      </c>
      <c r="Z44" s="18">
        <f t="shared" si="4"/>
        <v>1646037.42</v>
      </c>
      <c r="AA44" s="11">
        <v>0</v>
      </c>
      <c r="AB44" s="11">
        <v>1559557.42</v>
      </c>
      <c r="AC44" s="11">
        <v>0</v>
      </c>
      <c r="AD44" s="11">
        <v>25204.84</v>
      </c>
      <c r="AE44" s="11">
        <f t="shared" si="0"/>
        <v>1584762.26</v>
      </c>
      <c r="AF44" s="12">
        <v>0</v>
      </c>
      <c r="AG44" s="12">
        <v>1559557.42</v>
      </c>
      <c r="AH44" s="12">
        <v>0</v>
      </c>
      <c r="AI44" s="12">
        <v>78337</v>
      </c>
      <c r="AJ44" s="12">
        <f t="shared" si="5"/>
        <v>1637894.42</v>
      </c>
      <c r="AK44" s="12">
        <v>0</v>
      </c>
      <c r="AL44" s="12">
        <v>1559636.4989333332</v>
      </c>
      <c r="AM44" s="12">
        <v>0</v>
      </c>
      <c r="AN44" s="12">
        <v>78337</v>
      </c>
      <c r="AO44" s="12">
        <f t="shared" si="6"/>
        <v>1637973.4989333332</v>
      </c>
      <c r="AP44" s="20">
        <f t="shared" si="7"/>
        <v>8250360.3389333328</v>
      </c>
    </row>
    <row r="45" spans="1:42" ht="15" customHeight="1">
      <c r="A45" s="14">
        <v>46</v>
      </c>
      <c r="B45" s="14" t="s">
        <v>170</v>
      </c>
      <c r="C45" s="14" t="s">
        <v>171</v>
      </c>
      <c r="D45" s="22" t="s">
        <v>172</v>
      </c>
      <c r="E45" s="16">
        <v>14009050</v>
      </c>
      <c r="F45" s="17">
        <v>0</v>
      </c>
      <c r="G45" s="17">
        <v>0</v>
      </c>
      <c r="H45" s="11">
        <v>429019.67</v>
      </c>
      <c r="I45" s="11">
        <v>0</v>
      </c>
      <c r="J45" s="11">
        <v>0</v>
      </c>
      <c r="K45" s="11">
        <v>98899</v>
      </c>
      <c r="L45" s="11">
        <v>0</v>
      </c>
      <c r="M45" s="18">
        <f t="shared" si="1"/>
        <v>527918.66999999993</v>
      </c>
      <c r="N45" s="11">
        <v>429019.67</v>
      </c>
      <c r="O45" s="11">
        <v>0</v>
      </c>
      <c r="P45" s="11">
        <v>0</v>
      </c>
      <c r="Q45" s="11">
        <v>98899</v>
      </c>
      <c r="R45" s="11">
        <v>0</v>
      </c>
      <c r="S45" s="11">
        <f t="shared" si="2"/>
        <v>98899</v>
      </c>
      <c r="T45" s="18">
        <f t="shared" si="3"/>
        <v>527918.66999999993</v>
      </c>
      <c r="U45" s="19">
        <v>429019.67</v>
      </c>
      <c r="V45" s="19">
        <v>0</v>
      </c>
      <c r="W45" s="19">
        <v>0</v>
      </c>
      <c r="X45" s="19">
        <v>98899</v>
      </c>
      <c r="Y45" s="19">
        <v>4954</v>
      </c>
      <c r="Z45" s="18">
        <f t="shared" si="4"/>
        <v>532872.66999999993</v>
      </c>
      <c r="AA45" s="11">
        <v>465888.61</v>
      </c>
      <c r="AB45" s="11">
        <v>0</v>
      </c>
      <c r="AC45" s="11">
        <v>0</v>
      </c>
      <c r="AD45" s="11">
        <v>206003.81</v>
      </c>
      <c r="AE45" s="11">
        <f t="shared" si="0"/>
        <v>671892.41999999993</v>
      </c>
      <c r="AF45" s="12">
        <f>368269.85+70000</f>
        <v>438269.85</v>
      </c>
      <c r="AG45" s="12">
        <v>0</v>
      </c>
      <c r="AH45" s="12">
        <v>0</v>
      </c>
      <c r="AI45" s="12">
        <v>93351</v>
      </c>
      <c r="AJ45" s="12">
        <f t="shared" si="5"/>
        <v>531620.85</v>
      </c>
      <c r="AK45" s="12">
        <v>407995.55</v>
      </c>
      <c r="AL45" s="12">
        <v>0</v>
      </c>
      <c r="AM45" s="12">
        <v>0</v>
      </c>
      <c r="AN45" s="12">
        <v>96851.666666666672</v>
      </c>
      <c r="AO45" s="12">
        <f t="shared" si="6"/>
        <v>504847.21666666667</v>
      </c>
      <c r="AP45" s="20">
        <f t="shared" si="7"/>
        <v>2625178.0766666667</v>
      </c>
    </row>
    <row r="46" spans="1:42" ht="15" customHeight="1">
      <c r="A46" s="14">
        <v>47</v>
      </c>
      <c r="B46" s="14" t="s">
        <v>173</v>
      </c>
      <c r="C46" s="14" t="s">
        <v>174</v>
      </c>
      <c r="D46" s="22" t="s">
        <v>175</v>
      </c>
      <c r="E46" s="16">
        <v>8422035</v>
      </c>
      <c r="F46" s="17">
        <v>274197.28999999998</v>
      </c>
      <c r="G46" s="17">
        <v>0</v>
      </c>
      <c r="H46" s="11">
        <v>1737182.47</v>
      </c>
      <c r="I46" s="11">
        <v>0</v>
      </c>
      <c r="J46" s="11">
        <v>0</v>
      </c>
      <c r="K46" s="11">
        <v>792267</v>
      </c>
      <c r="L46" s="11">
        <v>0</v>
      </c>
      <c r="M46" s="18">
        <f t="shared" si="1"/>
        <v>2529449.4699999997</v>
      </c>
      <c r="N46" s="11">
        <v>1737182.47</v>
      </c>
      <c r="O46" s="11">
        <v>0</v>
      </c>
      <c r="P46" s="11">
        <v>0</v>
      </c>
      <c r="Q46" s="11">
        <v>792267</v>
      </c>
      <c r="R46" s="11">
        <v>72025</v>
      </c>
      <c r="S46" s="11">
        <f t="shared" si="2"/>
        <v>828279.5</v>
      </c>
      <c r="T46" s="18">
        <f t="shared" si="3"/>
        <v>2601474.4699999997</v>
      </c>
      <c r="U46" s="19">
        <f>1737182.47+124153.62</f>
        <v>1861336.0899999999</v>
      </c>
      <c r="V46" s="19">
        <v>0</v>
      </c>
      <c r="W46" s="19">
        <v>0</v>
      </c>
      <c r="X46" s="19">
        <v>792267</v>
      </c>
      <c r="Y46" s="19">
        <v>77064</v>
      </c>
      <c r="Z46" s="18">
        <f t="shared" si="4"/>
        <v>2730667.09</v>
      </c>
      <c r="AA46" s="11">
        <v>1677873.02</v>
      </c>
      <c r="AB46" s="11">
        <v>0</v>
      </c>
      <c r="AC46" s="11">
        <v>0</v>
      </c>
      <c r="AD46" s="11">
        <v>400159.71</v>
      </c>
      <c r="AE46" s="11">
        <f t="shared" si="0"/>
        <v>2078032.73</v>
      </c>
      <c r="AF46" s="12">
        <f>1735865.72+125470.37</f>
        <v>1861336.0899999999</v>
      </c>
      <c r="AG46" s="12">
        <v>0</v>
      </c>
      <c r="AH46" s="12">
        <v>0</v>
      </c>
      <c r="AI46" s="12">
        <v>792267</v>
      </c>
      <c r="AJ46" s="12">
        <f t="shared" si="5"/>
        <v>2653603.09</v>
      </c>
      <c r="AK46" s="12">
        <v>1760114.82</v>
      </c>
      <c r="AL46" s="12">
        <v>0</v>
      </c>
      <c r="AM46" s="12">
        <v>0</v>
      </c>
      <c r="AN46" s="12">
        <v>792267</v>
      </c>
      <c r="AO46" s="12">
        <f t="shared" si="6"/>
        <v>2552381.8200000003</v>
      </c>
      <c r="AP46" s="20">
        <f t="shared" si="7"/>
        <v>13341773.23</v>
      </c>
    </row>
    <row r="47" spans="1:42" ht="15" customHeight="1">
      <c r="A47" s="14">
        <v>49</v>
      </c>
      <c r="B47" s="14" t="s">
        <v>176</v>
      </c>
      <c r="C47" s="14" t="s">
        <v>177</v>
      </c>
      <c r="D47" s="22" t="s">
        <v>178</v>
      </c>
      <c r="E47" s="16">
        <v>15413404</v>
      </c>
      <c r="F47" s="17">
        <v>218628.82</v>
      </c>
      <c r="G47" s="17">
        <v>0</v>
      </c>
      <c r="H47" s="11">
        <v>253929.71333333329</v>
      </c>
      <c r="I47" s="11">
        <v>0</v>
      </c>
      <c r="J47" s="11">
        <v>0</v>
      </c>
      <c r="K47" s="11">
        <v>981679</v>
      </c>
      <c r="L47" s="11">
        <v>0</v>
      </c>
      <c r="M47" s="18">
        <f t="shared" si="1"/>
        <v>1235608.7133333334</v>
      </c>
      <c r="N47" s="11">
        <v>253929.71333333329</v>
      </c>
      <c r="O47" s="11">
        <v>0</v>
      </c>
      <c r="P47" s="11">
        <v>0</v>
      </c>
      <c r="Q47" s="11">
        <v>981679</v>
      </c>
      <c r="R47" s="11">
        <v>0</v>
      </c>
      <c r="S47" s="11">
        <f t="shared" si="2"/>
        <v>981679</v>
      </c>
      <c r="T47" s="18">
        <f t="shared" si="3"/>
        <v>1235608.7133333334</v>
      </c>
      <c r="U47" s="19">
        <f>253929.71+77255.52</f>
        <v>331185.23</v>
      </c>
      <c r="V47" s="19">
        <v>0</v>
      </c>
      <c r="W47" s="19">
        <v>0</v>
      </c>
      <c r="X47" s="19">
        <v>981679</v>
      </c>
      <c r="Y47" s="19">
        <v>0</v>
      </c>
      <c r="Z47" s="18">
        <f t="shared" si="4"/>
        <v>1312864.23</v>
      </c>
      <c r="AA47" s="11">
        <v>243038.94</v>
      </c>
      <c r="AB47" s="11">
        <v>0</v>
      </c>
      <c r="AC47" s="11">
        <v>0</v>
      </c>
      <c r="AD47" s="11">
        <v>611620.18000000005</v>
      </c>
      <c r="AE47" s="11">
        <f t="shared" si="0"/>
        <v>854659.12000000011</v>
      </c>
      <c r="AF47" s="12">
        <f>294031.15+59066.54</f>
        <v>353097.69</v>
      </c>
      <c r="AG47" s="12">
        <v>0</v>
      </c>
      <c r="AH47" s="12">
        <v>0</v>
      </c>
      <c r="AI47" s="12">
        <v>859589</v>
      </c>
      <c r="AJ47" s="12">
        <f t="shared" si="5"/>
        <v>1212686.69</v>
      </c>
      <c r="AK47" s="12">
        <v>313719.99333333335</v>
      </c>
      <c r="AL47" s="12">
        <v>0</v>
      </c>
      <c r="AM47" s="12">
        <v>0</v>
      </c>
      <c r="AN47" s="12">
        <v>876248.66666666663</v>
      </c>
      <c r="AO47" s="12">
        <f t="shared" si="6"/>
        <v>1189968.6599999999</v>
      </c>
      <c r="AP47" s="20">
        <f t="shared" si="7"/>
        <v>6405365.8266666671</v>
      </c>
    </row>
    <row r="48" spans="1:42" ht="15" customHeight="1">
      <c r="A48" s="14">
        <v>51</v>
      </c>
      <c r="B48" s="14" t="s">
        <v>179</v>
      </c>
      <c r="C48" s="14" t="s">
        <v>180</v>
      </c>
      <c r="D48" s="22" t="s">
        <v>181</v>
      </c>
      <c r="E48" s="16">
        <v>5919324</v>
      </c>
      <c r="F48" s="17">
        <v>0</v>
      </c>
      <c r="G48" s="17">
        <v>0</v>
      </c>
      <c r="H48" s="11">
        <v>1139549.9766666666</v>
      </c>
      <c r="I48" s="11">
        <v>0</v>
      </c>
      <c r="J48" s="11">
        <v>0</v>
      </c>
      <c r="K48" s="11">
        <v>6615</v>
      </c>
      <c r="L48" s="11">
        <v>0</v>
      </c>
      <c r="M48" s="18">
        <f t="shared" si="1"/>
        <v>1146164.9766666666</v>
      </c>
      <c r="N48" s="11">
        <v>1139549.9766666666</v>
      </c>
      <c r="O48" s="11">
        <v>0</v>
      </c>
      <c r="P48" s="11">
        <v>0</v>
      </c>
      <c r="Q48" s="11">
        <v>6615</v>
      </c>
      <c r="R48" s="11">
        <v>1954</v>
      </c>
      <c r="S48" s="11">
        <f t="shared" si="2"/>
        <v>7592</v>
      </c>
      <c r="T48" s="18">
        <f t="shared" si="3"/>
        <v>1148118.9766666666</v>
      </c>
      <c r="U48" s="19">
        <v>0</v>
      </c>
      <c r="V48" s="19">
        <v>0</v>
      </c>
      <c r="W48" s="19">
        <v>0</v>
      </c>
      <c r="X48" s="19">
        <v>0</v>
      </c>
      <c r="Y48" s="19">
        <v>0</v>
      </c>
      <c r="Z48" s="18">
        <f t="shared" si="4"/>
        <v>0</v>
      </c>
      <c r="AA48" s="11">
        <v>1708289.59</v>
      </c>
      <c r="AB48" s="11">
        <v>0</v>
      </c>
      <c r="AC48" s="11">
        <v>0</v>
      </c>
      <c r="AD48" s="11">
        <v>6476.37</v>
      </c>
      <c r="AE48" s="11">
        <f t="shared" si="0"/>
        <v>1714765.9600000002</v>
      </c>
      <c r="AF48" s="12">
        <v>0</v>
      </c>
      <c r="AG48" s="12">
        <v>0</v>
      </c>
      <c r="AH48" s="12">
        <v>0</v>
      </c>
      <c r="AI48" s="12">
        <v>0</v>
      </c>
      <c r="AJ48" s="12">
        <f t="shared" si="5"/>
        <v>0</v>
      </c>
      <c r="AK48" s="12">
        <v>0</v>
      </c>
      <c r="AL48" s="12">
        <v>0</v>
      </c>
      <c r="AM48" s="12">
        <v>0</v>
      </c>
      <c r="AN48" s="12">
        <v>0</v>
      </c>
      <c r="AO48" s="12">
        <f t="shared" si="6"/>
        <v>0</v>
      </c>
      <c r="AP48" s="20">
        <f t="shared" si="7"/>
        <v>2294283.9533333331</v>
      </c>
    </row>
    <row r="49" spans="1:42" ht="15" customHeight="1">
      <c r="A49" s="14">
        <v>50</v>
      </c>
      <c r="B49" s="14" t="s">
        <v>182</v>
      </c>
      <c r="C49" s="14" t="s">
        <v>183</v>
      </c>
      <c r="D49" s="22" t="s">
        <v>184</v>
      </c>
      <c r="E49" s="16">
        <v>18487139</v>
      </c>
      <c r="F49" s="17">
        <v>0</v>
      </c>
      <c r="G49" s="17">
        <v>0</v>
      </c>
      <c r="H49" s="11">
        <v>393392.88666666672</v>
      </c>
      <c r="I49" s="11">
        <v>0</v>
      </c>
      <c r="J49" s="11">
        <v>0</v>
      </c>
      <c r="K49" s="11">
        <v>0</v>
      </c>
      <c r="L49" s="11">
        <v>0</v>
      </c>
      <c r="M49" s="18">
        <f t="shared" si="1"/>
        <v>393392.88666666672</v>
      </c>
      <c r="N49" s="11">
        <v>393392.88666666672</v>
      </c>
      <c r="O49" s="11">
        <v>0</v>
      </c>
      <c r="P49" s="11">
        <v>0</v>
      </c>
      <c r="Q49" s="11">
        <v>0</v>
      </c>
      <c r="R49" s="11">
        <v>0</v>
      </c>
      <c r="S49" s="11">
        <f t="shared" si="2"/>
        <v>0</v>
      </c>
      <c r="T49" s="18">
        <f t="shared" si="3"/>
        <v>393392.88666666672</v>
      </c>
      <c r="U49" s="19">
        <v>393392.88666666672</v>
      </c>
      <c r="V49" s="19">
        <v>0</v>
      </c>
      <c r="W49" s="19">
        <v>0</v>
      </c>
      <c r="X49" s="19">
        <v>0</v>
      </c>
      <c r="Y49" s="19">
        <v>0</v>
      </c>
      <c r="Z49" s="18">
        <f t="shared" si="4"/>
        <v>393392.88666666672</v>
      </c>
      <c r="AA49" s="11">
        <v>412502.75</v>
      </c>
      <c r="AB49" s="11">
        <v>0</v>
      </c>
      <c r="AC49" s="11">
        <v>0</v>
      </c>
      <c r="AD49" s="11">
        <v>0</v>
      </c>
      <c r="AE49" s="11">
        <f t="shared" si="0"/>
        <v>412502.75</v>
      </c>
      <c r="AF49" s="12">
        <v>423629.23</v>
      </c>
      <c r="AG49" s="12">
        <v>0</v>
      </c>
      <c r="AH49" s="12">
        <v>0</v>
      </c>
      <c r="AI49" s="12">
        <v>0</v>
      </c>
      <c r="AJ49" s="12">
        <f t="shared" si="5"/>
        <v>423629.23</v>
      </c>
      <c r="AK49" s="12">
        <v>437157.1333333333</v>
      </c>
      <c r="AL49" s="12">
        <v>0</v>
      </c>
      <c r="AM49" s="12">
        <v>0</v>
      </c>
      <c r="AN49" s="12">
        <v>0</v>
      </c>
      <c r="AO49" s="12">
        <f t="shared" si="6"/>
        <v>437157.1333333333</v>
      </c>
      <c r="AP49" s="20">
        <f t="shared" si="7"/>
        <v>2040965.0233333334</v>
      </c>
    </row>
    <row r="50" spans="1:42" ht="15" customHeight="1">
      <c r="A50" s="14">
        <v>54</v>
      </c>
      <c r="B50" s="14" t="s">
        <v>185</v>
      </c>
      <c r="C50" s="14" t="s">
        <v>186</v>
      </c>
      <c r="D50" s="22" t="s">
        <v>187</v>
      </c>
      <c r="E50" s="16">
        <v>15852353</v>
      </c>
      <c r="F50" s="17">
        <v>0</v>
      </c>
      <c r="G50" s="17">
        <v>0</v>
      </c>
      <c r="H50" s="11">
        <v>0</v>
      </c>
      <c r="I50" s="11">
        <v>0</v>
      </c>
      <c r="J50" s="11">
        <v>0</v>
      </c>
      <c r="K50" s="11">
        <v>162600</v>
      </c>
      <c r="L50" s="11">
        <v>0</v>
      </c>
      <c r="M50" s="18">
        <f t="shared" si="1"/>
        <v>162600</v>
      </c>
      <c r="N50" s="11">
        <v>0</v>
      </c>
      <c r="O50" s="11">
        <v>0</v>
      </c>
      <c r="P50" s="11">
        <v>0</v>
      </c>
      <c r="Q50" s="11">
        <v>162600</v>
      </c>
      <c r="R50" s="11">
        <v>0</v>
      </c>
      <c r="S50" s="11">
        <f t="shared" si="2"/>
        <v>162600</v>
      </c>
      <c r="T50" s="18">
        <f t="shared" si="3"/>
        <v>162600</v>
      </c>
      <c r="U50" s="19">
        <v>0</v>
      </c>
      <c r="V50" s="19">
        <v>0</v>
      </c>
      <c r="W50" s="19">
        <v>0</v>
      </c>
      <c r="X50" s="19">
        <v>162600</v>
      </c>
      <c r="Y50" s="19">
        <v>13560</v>
      </c>
      <c r="Z50" s="18">
        <f t="shared" si="4"/>
        <v>176160</v>
      </c>
      <c r="AA50" s="11">
        <v>0</v>
      </c>
      <c r="AB50" s="11">
        <v>0</v>
      </c>
      <c r="AC50" s="11">
        <v>0</v>
      </c>
      <c r="AD50" s="11">
        <v>500996.74</v>
      </c>
      <c r="AE50" s="11">
        <f t="shared" si="0"/>
        <v>500996.74</v>
      </c>
      <c r="AF50" s="12">
        <v>0</v>
      </c>
      <c r="AG50" s="12">
        <v>0</v>
      </c>
      <c r="AH50" s="12">
        <v>0</v>
      </c>
      <c r="AI50" s="12">
        <v>127893</v>
      </c>
      <c r="AJ50" s="12">
        <f t="shared" si="5"/>
        <v>127893</v>
      </c>
      <c r="AK50" s="12">
        <v>0</v>
      </c>
      <c r="AL50" s="12">
        <v>0</v>
      </c>
      <c r="AM50" s="12">
        <v>0</v>
      </c>
      <c r="AN50" s="12">
        <v>143982</v>
      </c>
      <c r="AO50" s="12">
        <f t="shared" si="6"/>
        <v>143982</v>
      </c>
      <c r="AP50" s="20">
        <f t="shared" si="7"/>
        <v>773235</v>
      </c>
    </row>
    <row r="51" spans="1:42" ht="15" customHeight="1">
      <c r="A51" s="14">
        <v>52</v>
      </c>
      <c r="B51" s="14" t="s">
        <v>188</v>
      </c>
      <c r="C51" s="14" t="s">
        <v>189</v>
      </c>
      <c r="D51" s="22" t="s">
        <v>190</v>
      </c>
      <c r="E51" s="16">
        <v>16273767</v>
      </c>
      <c r="F51" s="17">
        <v>44245.83</v>
      </c>
      <c r="G51" s="17">
        <v>0</v>
      </c>
      <c r="H51" s="11">
        <v>487909.61</v>
      </c>
      <c r="I51" s="11">
        <v>0</v>
      </c>
      <c r="J51" s="11">
        <v>0</v>
      </c>
      <c r="K51" s="11">
        <v>130744</v>
      </c>
      <c r="L51" s="11">
        <v>0</v>
      </c>
      <c r="M51" s="18">
        <f t="shared" si="1"/>
        <v>618653.61</v>
      </c>
      <c r="N51" s="11">
        <f>487909.61+299041.38</f>
        <v>786950.99</v>
      </c>
      <c r="O51" s="11">
        <v>0</v>
      </c>
      <c r="P51" s="11">
        <v>0</v>
      </c>
      <c r="Q51" s="11">
        <v>130744</v>
      </c>
      <c r="R51" s="11">
        <v>13951</v>
      </c>
      <c r="S51" s="11">
        <f t="shared" si="2"/>
        <v>137719.5</v>
      </c>
      <c r="T51" s="18">
        <f t="shared" si="3"/>
        <v>931645.99</v>
      </c>
      <c r="U51" s="19">
        <f>487909.61+177958.99</f>
        <v>665868.6</v>
      </c>
      <c r="V51" s="19">
        <v>0</v>
      </c>
      <c r="W51" s="19">
        <v>0</v>
      </c>
      <c r="X51" s="19">
        <v>130744</v>
      </c>
      <c r="Y51" s="19">
        <v>8503</v>
      </c>
      <c r="Z51" s="18">
        <f t="shared" si="4"/>
        <v>805115.6</v>
      </c>
      <c r="AA51" s="11">
        <v>487909.61</v>
      </c>
      <c r="AB51" s="11">
        <v>0</v>
      </c>
      <c r="AC51" s="11">
        <v>0</v>
      </c>
      <c r="AD51" s="11">
        <v>69420.17</v>
      </c>
      <c r="AE51" s="11">
        <f t="shared" si="0"/>
        <v>557329.78</v>
      </c>
      <c r="AF51" s="12">
        <f>473702.55+251841.91</f>
        <v>725544.46</v>
      </c>
      <c r="AG51" s="12">
        <v>0</v>
      </c>
      <c r="AH51" s="12">
        <v>0</v>
      </c>
      <c r="AI51" s="12">
        <v>128311.5</v>
      </c>
      <c r="AJ51" s="12">
        <f t="shared" si="5"/>
        <v>853855.96</v>
      </c>
      <c r="AK51" s="12">
        <v>473702.54872200271</v>
      </c>
      <c r="AL51" s="12">
        <v>0</v>
      </c>
      <c r="AM51" s="12">
        <v>0</v>
      </c>
      <c r="AN51" s="12">
        <v>130744</v>
      </c>
      <c r="AO51" s="12">
        <f t="shared" si="6"/>
        <v>604446.54872200266</v>
      </c>
      <c r="AP51" s="20">
        <f t="shared" si="7"/>
        <v>3857963.5387220024</v>
      </c>
    </row>
    <row r="52" spans="1:42" ht="15" customHeight="1">
      <c r="A52" s="14">
        <v>53</v>
      </c>
      <c r="B52" s="14" t="s">
        <v>191</v>
      </c>
      <c r="C52" s="14" t="s">
        <v>192</v>
      </c>
      <c r="D52" s="22" t="s">
        <v>193</v>
      </c>
      <c r="E52" s="16">
        <v>17035542</v>
      </c>
      <c r="F52" s="17">
        <v>2455.08</v>
      </c>
      <c r="G52" s="17">
        <v>0</v>
      </c>
      <c r="H52" s="11">
        <v>0</v>
      </c>
      <c r="I52" s="11">
        <v>0</v>
      </c>
      <c r="J52" s="11">
        <v>0</v>
      </c>
      <c r="K52" s="11">
        <v>26479</v>
      </c>
      <c r="L52" s="11">
        <v>5289</v>
      </c>
      <c r="M52" s="18">
        <f t="shared" si="1"/>
        <v>31768</v>
      </c>
      <c r="N52" s="11">
        <v>0</v>
      </c>
      <c r="O52" s="11">
        <v>0</v>
      </c>
      <c r="P52" s="11">
        <v>0</v>
      </c>
      <c r="Q52" s="11">
        <v>26479</v>
      </c>
      <c r="R52" s="11">
        <v>6871</v>
      </c>
      <c r="S52" s="11">
        <f t="shared" si="2"/>
        <v>32559</v>
      </c>
      <c r="T52" s="18">
        <f t="shared" si="3"/>
        <v>33350</v>
      </c>
      <c r="U52" s="19">
        <v>0</v>
      </c>
      <c r="V52" s="19">
        <v>0</v>
      </c>
      <c r="W52" s="19">
        <v>0</v>
      </c>
      <c r="X52" s="19">
        <v>26479</v>
      </c>
      <c r="Y52" s="19">
        <v>5553</v>
      </c>
      <c r="Z52" s="18">
        <f t="shared" si="4"/>
        <v>32032</v>
      </c>
      <c r="AA52" s="11">
        <v>0</v>
      </c>
      <c r="AB52" s="11">
        <v>0</v>
      </c>
      <c r="AC52" s="11">
        <v>0</v>
      </c>
      <c r="AD52" s="11">
        <v>15992.92</v>
      </c>
      <c r="AE52" s="11">
        <f t="shared" si="0"/>
        <v>15992.92</v>
      </c>
      <c r="AF52" s="12">
        <v>0</v>
      </c>
      <c r="AG52" s="12">
        <v>0</v>
      </c>
      <c r="AH52" s="12">
        <v>0</v>
      </c>
      <c r="AI52" s="12">
        <v>26479</v>
      </c>
      <c r="AJ52" s="12">
        <f t="shared" si="5"/>
        <v>26479</v>
      </c>
      <c r="AK52" s="12">
        <v>0</v>
      </c>
      <c r="AL52" s="12">
        <v>0</v>
      </c>
      <c r="AM52" s="12">
        <v>0</v>
      </c>
      <c r="AN52" s="12">
        <v>26479</v>
      </c>
      <c r="AO52" s="12">
        <f t="shared" si="6"/>
        <v>26479</v>
      </c>
      <c r="AP52" s="20">
        <f t="shared" si="7"/>
        <v>152563.08000000002</v>
      </c>
    </row>
    <row r="53" spans="1:42" ht="15" customHeight="1">
      <c r="A53" s="14">
        <v>55</v>
      </c>
      <c r="B53" s="14" t="s">
        <v>194</v>
      </c>
      <c r="C53" s="14" t="s">
        <v>195</v>
      </c>
      <c r="D53" s="22" t="s">
        <v>196</v>
      </c>
      <c r="E53" s="16">
        <v>17010254</v>
      </c>
      <c r="F53" s="17">
        <v>38626.33</v>
      </c>
      <c r="G53" s="17">
        <v>0</v>
      </c>
      <c r="H53" s="11">
        <v>0</v>
      </c>
      <c r="I53" s="11">
        <v>0</v>
      </c>
      <c r="J53" s="11">
        <v>0</v>
      </c>
      <c r="K53" s="11">
        <v>105390</v>
      </c>
      <c r="L53" s="11">
        <v>23168</v>
      </c>
      <c r="M53" s="18">
        <f t="shared" si="1"/>
        <v>128558</v>
      </c>
      <c r="N53" s="11">
        <v>0</v>
      </c>
      <c r="O53" s="11">
        <v>0</v>
      </c>
      <c r="P53" s="11">
        <v>0</v>
      </c>
      <c r="Q53" s="11">
        <v>105390</v>
      </c>
      <c r="R53" s="11">
        <v>38973</v>
      </c>
      <c r="S53" s="11">
        <f t="shared" si="2"/>
        <v>136460.5</v>
      </c>
      <c r="T53" s="18">
        <f t="shared" si="3"/>
        <v>144363</v>
      </c>
      <c r="U53" s="19">
        <v>0</v>
      </c>
      <c r="V53" s="19">
        <v>0</v>
      </c>
      <c r="W53" s="19">
        <v>0</v>
      </c>
      <c r="X53" s="19">
        <v>105390</v>
      </c>
      <c r="Y53" s="19">
        <v>30738</v>
      </c>
      <c r="Z53" s="18">
        <f t="shared" si="4"/>
        <v>136128</v>
      </c>
      <c r="AA53" s="11">
        <v>0</v>
      </c>
      <c r="AB53" s="11">
        <v>0</v>
      </c>
      <c r="AC53" s="11">
        <v>0</v>
      </c>
      <c r="AD53" s="11">
        <v>73414.67</v>
      </c>
      <c r="AE53" s="11">
        <f t="shared" si="0"/>
        <v>73414.67</v>
      </c>
      <c r="AF53" s="12">
        <v>0</v>
      </c>
      <c r="AG53" s="12">
        <v>0</v>
      </c>
      <c r="AH53" s="12">
        <v>0</v>
      </c>
      <c r="AI53" s="12">
        <v>105390</v>
      </c>
      <c r="AJ53" s="12">
        <f t="shared" si="5"/>
        <v>105390</v>
      </c>
      <c r="AK53" s="12">
        <v>0</v>
      </c>
      <c r="AL53" s="12">
        <v>0</v>
      </c>
      <c r="AM53" s="12">
        <v>0</v>
      </c>
      <c r="AN53" s="12">
        <v>105390</v>
      </c>
      <c r="AO53" s="12">
        <f t="shared" si="6"/>
        <v>105390</v>
      </c>
      <c r="AP53" s="20">
        <f t="shared" si="7"/>
        <v>658455.33000000007</v>
      </c>
    </row>
    <row r="54" spans="1:42" ht="15" customHeight="1">
      <c r="A54" s="14">
        <v>57</v>
      </c>
      <c r="B54" s="14" t="s">
        <v>197</v>
      </c>
      <c r="C54" s="14" t="s">
        <v>198</v>
      </c>
      <c r="D54" s="22" t="s">
        <v>199</v>
      </c>
      <c r="E54" s="16">
        <v>26630352</v>
      </c>
      <c r="F54" s="17">
        <v>0</v>
      </c>
      <c r="G54" s="17">
        <v>0</v>
      </c>
      <c r="H54" s="11">
        <v>1731172.4466666665</v>
      </c>
      <c r="I54" s="11">
        <v>0</v>
      </c>
      <c r="J54" s="11">
        <v>0</v>
      </c>
      <c r="K54" s="11">
        <v>432952</v>
      </c>
      <c r="L54" s="11">
        <v>24422</v>
      </c>
      <c r="M54" s="18">
        <f t="shared" si="1"/>
        <v>2188546.4466666663</v>
      </c>
      <c r="N54" s="11">
        <f>1731172.44666667+500000</f>
        <v>2231172.44666667</v>
      </c>
      <c r="O54" s="11">
        <v>0</v>
      </c>
      <c r="P54" s="11">
        <v>0</v>
      </c>
      <c r="Q54" s="11">
        <v>432952</v>
      </c>
      <c r="R54" s="11">
        <v>99791</v>
      </c>
      <c r="S54" s="11">
        <f t="shared" si="2"/>
        <v>495058.5</v>
      </c>
      <c r="T54" s="18">
        <f t="shared" si="3"/>
        <v>2763915.44666667</v>
      </c>
      <c r="U54" s="19">
        <f>2870722.42+339531.54</f>
        <v>3210253.96</v>
      </c>
      <c r="V54" s="19">
        <v>0</v>
      </c>
      <c r="W54" s="19">
        <v>0</v>
      </c>
      <c r="X54" s="19">
        <v>439566</v>
      </c>
      <c r="Y54" s="19">
        <v>168452</v>
      </c>
      <c r="Z54" s="18">
        <f t="shared" si="4"/>
        <v>3818271.96</v>
      </c>
      <c r="AA54" s="11">
        <v>2691785.22</v>
      </c>
      <c r="AB54" s="11">
        <v>0</v>
      </c>
      <c r="AC54" s="11">
        <v>0</v>
      </c>
      <c r="AD54" s="11">
        <v>460104.98</v>
      </c>
      <c r="AE54" s="11">
        <f t="shared" si="0"/>
        <v>3151890.2</v>
      </c>
      <c r="AF54" s="12">
        <f>2949138.36+438699.16</f>
        <v>3387837.52</v>
      </c>
      <c r="AG54" s="12">
        <v>0</v>
      </c>
      <c r="AH54" s="12">
        <v>0</v>
      </c>
      <c r="AI54" s="12">
        <v>439566</v>
      </c>
      <c r="AJ54" s="12">
        <f t="shared" si="5"/>
        <v>3827403.52</v>
      </c>
      <c r="AK54" s="12">
        <v>3095371.41</v>
      </c>
      <c r="AL54" s="12">
        <v>0</v>
      </c>
      <c r="AM54" s="12">
        <v>0</v>
      </c>
      <c r="AN54" s="12">
        <v>439566</v>
      </c>
      <c r="AO54" s="12">
        <f t="shared" si="6"/>
        <v>3534937.41</v>
      </c>
      <c r="AP54" s="20">
        <f t="shared" si="7"/>
        <v>16133074.783333335</v>
      </c>
    </row>
    <row r="55" spans="1:42" ht="15" customHeight="1">
      <c r="A55" s="14">
        <v>56</v>
      </c>
      <c r="B55" s="14" t="s">
        <v>200</v>
      </c>
      <c r="C55" s="14" t="s">
        <v>201</v>
      </c>
      <c r="D55" s="22" t="s">
        <v>202</v>
      </c>
      <c r="E55" s="16">
        <v>12530000</v>
      </c>
      <c r="F55" s="17">
        <v>0</v>
      </c>
      <c r="G55" s="17">
        <v>0</v>
      </c>
      <c r="H55" s="11">
        <v>5226746.2233333336</v>
      </c>
      <c r="I55" s="11">
        <v>0</v>
      </c>
      <c r="J55" s="11">
        <v>0</v>
      </c>
      <c r="K55" s="11">
        <v>32074</v>
      </c>
      <c r="L55" s="11">
        <v>4240</v>
      </c>
      <c r="M55" s="18">
        <f t="shared" si="1"/>
        <v>5263060.2233333336</v>
      </c>
      <c r="N55" s="11">
        <v>5226746.2233333336</v>
      </c>
      <c r="O55" s="11">
        <v>0</v>
      </c>
      <c r="P55" s="11">
        <v>0</v>
      </c>
      <c r="Q55" s="11">
        <v>32074</v>
      </c>
      <c r="R55" s="11">
        <v>4120</v>
      </c>
      <c r="S55" s="11">
        <f t="shared" si="2"/>
        <v>36254</v>
      </c>
      <c r="T55" s="18">
        <f t="shared" si="3"/>
        <v>5262940.2233333336</v>
      </c>
      <c r="U55" s="19">
        <f>5226746.22+376413.24</f>
        <v>5603159.46</v>
      </c>
      <c r="V55" s="19">
        <v>0</v>
      </c>
      <c r="W55" s="19">
        <v>0</v>
      </c>
      <c r="X55" s="19">
        <v>32074</v>
      </c>
      <c r="Y55" s="19">
        <v>8204</v>
      </c>
      <c r="Z55" s="18">
        <f t="shared" si="4"/>
        <v>5643437.46</v>
      </c>
      <c r="AA55" s="11">
        <v>5839881.0899999999</v>
      </c>
      <c r="AB55" s="11">
        <v>0</v>
      </c>
      <c r="AC55" s="11">
        <v>0</v>
      </c>
      <c r="AD55" s="11">
        <v>343642.46</v>
      </c>
      <c r="AE55" s="11">
        <f t="shared" si="0"/>
        <v>6183523.5499999998</v>
      </c>
      <c r="AF55" s="12">
        <f>5212044.62+509569.37</f>
        <v>5721613.9900000002</v>
      </c>
      <c r="AG55" s="12">
        <v>0</v>
      </c>
      <c r="AH55" s="12">
        <v>0</v>
      </c>
      <c r="AI55" s="12">
        <v>32074</v>
      </c>
      <c r="AJ55" s="12">
        <f t="shared" si="5"/>
        <v>5753687.9900000002</v>
      </c>
      <c r="AK55" s="12">
        <v>5381901.0733333332</v>
      </c>
      <c r="AL55" s="12">
        <v>0</v>
      </c>
      <c r="AM55" s="12">
        <v>0</v>
      </c>
      <c r="AN55" s="12">
        <v>32074</v>
      </c>
      <c r="AO55" s="12">
        <f t="shared" si="6"/>
        <v>5413975.0733333332</v>
      </c>
      <c r="AP55" s="20">
        <f t="shared" si="7"/>
        <v>27337100.970000003</v>
      </c>
    </row>
    <row r="56" spans="1:42" ht="15" customHeight="1">
      <c r="A56" s="14">
        <v>59</v>
      </c>
      <c r="B56" s="14" t="s">
        <v>203</v>
      </c>
      <c r="C56" s="14" t="s">
        <v>204</v>
      </c>
      <c r="D56" s="22" t="s">
        <v>205</v>
      </c>
      <c r="E56" s="16">
        <v>26276418</v>
      </c>
      <c r="F56" s="17">
        <v>207552.57</v>
      </c>
      <c r="G56" s="17">
        <v>0</v>
      </c>
      <c r="H56" s="11">
        <v>0</v>
      </c>
      <c r="I56" s="11">
        <v>0</v>
      </c>
      <c r="J56" s="11">
        <v>0</v>
      </c>
      <c r="K56" s="11">
        <v>918042</v>
      </c>
      <c r="L56" s="11">
        <v>0</v>
      </c>
      <c r="M56" s="18">
        <f t="shared" si="1"/>
        <v>918042</v>
      </c>
      <c r="N56" s="11">
        <v>0</v>
      </c>
      <c r="O56" s="11">
        <v>0</v>
      </c>
      <c r="P56" s="11">
        <v>0</v>
      </c>
      <c r="Q56" s="11">
        <v>918042</v>
      </c>
      <c r="R56" s="11">
        <v>14296</v>
      </c>
      <c r="S56" s="11">
        <f t="shared" si="2"/>
        <v>925190</v>
      </c>
      <c r="T56" s="18">
        <f t="shared" si="3"/>
        <v>932338</v>
      </c>
      <c r="U56" s="19">
        <v>0</v>
      </c>
      <c r="V56" s="19">
        <v>0</v>
      </c>
      <c r="W56" s="19">
        <v>0</v>
      </c>
      <c r="X56" s="19">
        <v>918042</v>
      </c>
      <c r="Y56" s="19">
        <v>70885</v>
      </c>
      <c r="Z56" s="18">
        <f t="shared" si="4"/>
        <v>988927</v>
      </c>
      <c r="AA56" s="11">
        <v>0</v>
      </c>
      <c r="AB56" s="11">
        <v>0</v>
      </c>
      <c r="AC56" s="11">
        <v>0</v>
      </c>
      <c r="AD56" s="11">
        <v>565535.43000000005</v>
      </c>
      <c r="AE56" s="11">
        <f t="shared" si="0"/>
        <v>565535.43000000005</v>
      </c>
      <c r="AF56" s="12">
        <v>0</v>
      </c>
      <c r="AG56" s="12">
        <v>0</v>
      </c>
      <c r="AH56" s="12">
        <v>0</v>
      </c>
      <c r="AI56" s="12">
        <v>867277</v>
      </c>
      <c r="AJ56" s="12">
        <f t="shared" si="5"/>
        <v>867277</v>
      </c>
      <c r="AK56" s="12">
        <v>0</v>
      </c>
      <c r="AL56" s="12">
        <v>0</v>
      </c>
      <c r="AM56" s="12">
        <v>0</v>
      </c>
      <c r="AN56" s="12">
        <v>907826.66666666663</v>
      </c>
      <c r="AO56" s="12">
        <f t="shared" si="6"/>
        <v>907826.66666666663</v>
      </c>
      <c r="AP56" s="20">
        <f t="shared" si="7"/>
        <v>4821963.2366666673</v>
      </c>
    </row>
    <row r="57" spans="1:42" ht="15" customHeight="1">
      <c r="A57" s="14">
        <v>58</v>
      </c>
      <c r="B57" s="14" t="s">
        <v>206</v>
      </c>
      <c r="C57" s="14" t="s">
        <v>207</v>
      </c>
      <c r="D57" s="22" t="s">
        <v>208</v>
      </c>
      <c r="E57" s="16">
        <v>8272361</v>
      </c>
      <c r="F57" s="17">
        <v>308503.59999999998</v>
      </c>
      <c r="G57" s="17">
        <v>4568</v>
      </c>
      <c r="H57" s="11">
        <v>9321.4633333333331</v>
      </c>
      <c r="I57" s="11">
        <v>0</v>
      </c>
      <c r="J57" s="11">
        <v>0</v>
      </c>
      <c r="K57" s="11">
        <v>929334</v>
      </c>
      <c r="L57" s="11">
        <v>3753</v>
      </c>
      <c r="M57" s="18">
        <f t="shared" si="1"/>
        <v>942408.46333333338</v>
      </c>
      <c r="N57" s="11">
        <v>9321.4633333333331</v>
      </c>
      <c r="O57" s="11">
        <v>0</v>
      </c>
      <c r="P57" s="11">
        <v>0</v>
      </c>
      <c r="Q57" s="11">
        <v>929334</v>
      </c>
      <c r="R57" s="11">
        <v>179161</v>
      </c>
      <c r="S57" s="11">
        <f t="shared" si="2"/>
        <v>1020791</v>
      </c>
      <c r="T57" s="18">
        <f t="shared" si="3"/>
        <v>1117816.4633333334</v>
      </c>
      <c r="U57" s="19">
        <v>9321.4633333333331</v>
      </c>
      <c r="V57" s="19">
        <v>0</v>
      </c>
      <c r="W57" s="19">
        <v>0</v>
      </c>
      <c r="X57" s="19">
        <v>929334</v>
      </c>
      <c r="Y57" s="19">
        <v>238049</v>
      </c>
      <c r="Z57" s="18">
        <f t="shared" si="4"/>
        <v>1176704.4633333334</v>
      </c>
      <c r="AA57" s="11">
        <v>9890.77</v>
      </c>
      <c r="AB57" s="11">
        <v>0</v>
      </c>
      <c r="AC57" s="11">
        <v>0</v>
      </c>
      <c r="AD57" s="11">
        <v>441564.4</v>
      </c>
      <c r="AE57" s="11">
        <f t="shared" si="0"/>
        <v>451455.17000000004</v>
      </c>
      <c r="AF57" s="12">
        <v>9566.77</v>
      </c>
      <c r="AG57" s="12">
        <v>0</v>
      </c>
      <c r="AH57" s="12">
        <v>0</v>
      </c>
      <c r="AI57" s="12">
        <v>929334</v>
      </c>
      <c r="AJ57" s="12">
        <f t="shared" si="5"/>
        <v>938900.77</v>
      </c>
      <c r="AK57" s="12">
        <v>10745.92803030303</v>
      </c>
      <c r="AL57" s="12">
        <v>0</v>
      </c>
      <c r="AM57" s="12">
        <v>0</v>
      </c>
      <c r="AN57" s="12">
        <v>929334</v>
      </c>
      <c r="AO57" s="12">
        <f t="shared" si="6"/>
        <v>940079.92803030298</v>
      </c>
      <c r="AP57" s="20">
        <f t="shared" si="7"/>
        <v>5428981.6880303025</v>
      </c>
    </row>
    <row r="58" spans="1:42" ht="15" customHeight="1">
      <c r="A58" s="14">
        <v>60</v>
      </c>
      <c r="B58" s="14" t="s">
        <v>209</v>
      </c>
      <c r="C58" s="14" t="s">
        <v>210</v>
      </c>
      <c r="D58" s="22" t="s">
        <v>211</v>
      </c>
      <c r="E58" s="16">
        <v>24710030</v>
      </c>
      <c r="F58" s="17">
        <v>0</v>
      </c>
      <c r="G58" s="17">
        <v>0</v>
      </c>
      <c r="H58" s="11">
        <v>0</v>
      </c>
      <c r="I58" s="11">
        <v>0</v>
      </c>
      <c r="J58" s="11">
        <v>0</v>
      </c>
      <c r="K58" s="11">
        <v>192128</v>
      </c>
      <c r="L58" s="11">
        <v>0</v>
      </c>
      <c r="M58" s="18">
        <f t="shared" si="1"/>
        <v>192128</v>
      </c>
      <c r="N58" s="11">
        <v>0</v>
      </c>
      <c r="O58" s="11">
        <v>0</v>
      </c>
      <c r="P58" s="11">
        <v>0</v>
      </c>
      <c r="Q58" s="11">
        <v>192128</v>
      </c>
      <c r="R58" s="11">
        <v>1216</v>
      </c>
      <c r="S58" s="11">
        <f t="shared" si="2"/>
        <v>192736</v>
      </c>
      <c r="T58" s="18">
        <f t="shared" si="3"/>
        <v>193344</v>
      </c>
      <c r="U58" s="19">
        <v>0</v>
      </c>
      <c r="V58" s="19">
        <v>0</v>
      </c>
      <c r="W58" s="19">
        <v>0</v>
      </c>
      <c r="X58" s="19">
        <v>192128</v>
      </c>
      <c r="Y58" s="19">
        <v>41344</v>
      </c>
      <c r="Z58" s="18">
        <f t="shared" si="4"/>
        <v>233472</v>
      </c>
      <c r="AA58" s="11">
        <v>0</v>
      </c>
      <c r="AB58" s="11">
        <v>0</v>
      </c>
      <c r="AC58" s="11">
        <v>0</v>
      </c>
      <c r="AD58" s="11">
        <v>150090.5</v>
      </c>
      <c r="AE58" s="11">
        <f t="shared" si="0"/>
        <v>150090.5</v>
      </c>
      <c r="AF58" s="12">
        <v>0</v>
      </c>
      <c r="AG58" s="12">
        <v>0</v>
      </c>
      <c r="AH58" s="12">
        <v>0</v>
      </c>
      <c r="AI58" s="12">
        <v>190912</v>
      </c>
      <c r="AJ58" s="12">
        <f t="shared" si="5"/>
        <v>190912</v>
      </c>
      <c r="AK58" s="12">
        <v>0</v>
      </c>
      <c r="AL58" s="12">
        <v>0</v>
      </c>
      <c r="AM58" s="12">
        <v>0</v>
      </c>
      <c r="AN58" s="12">
        <v>192128</v>
      </c>
      <c r="AO58" s="12">
        <f t="shared" si="6"/>
        <v>192128</v>
      </c>
      <c r="AP58" s="20">
        <f t="shared" si="7"/>
        <v>1001984</v>
      </c>
    </row>
    <row r="59" spans="1:42" ht="15" customHeight="1">
      <c r="A59" s="14">
        <v>48</v>
      </c>
      <c r="B59" s="14" t="s">
        <v>212</v>
      </c>
      <c r="C59" s="14" t="s">
        <v>213</v>
      </c>
      <c r="D59" s="22" t="s">
        <v>214</v>
      </c>
      <c r="E59" s="16">
        <v>29417074</v>
      </c>
      <c r="F59" s="17">
        <v>0</v>
      </c>
      <c r="G59" s="17">
        <v>0</v>
      </c>
      <c r="H59" s="11">
        <v>150507.37</v>
      </c>
      <c r="I59" s="11">
        <v>0</v>
      </c>
      <c r="J59" s="11">
        <v>0</v>
      </c>
      <c r="K59" s="11">
        <v>255</v>
      </c>
      <c r="L59" s="11">
        <v>0</v>
      </c>
      <c r="M59" s="18">
        <f t="shared" si="1"/>
        <v>150762.37</v>
      </c>
      <c r="N59" s="11">
        <v>150507.37</v>
      </c>
      <c r="O59" s="11">
        <v>0</v>
      </c>
      <c r="P59" s="11">
        <v>0</v>
      </c>
      <c r="Q59" s="11">
        <v>255</v>
      </c>
      <c r="R59" s="11">
        <v>0</v>
      </c>
      <c r="S59" s="11">
        <f t="shared" si="2"/>
        <v>255</v>
      </c>
      <c r="T59" s="18">
        <f t="shared" si="3"/>
        <v>150762.37</v>
      </c>
      <c r="U59" s="19">
        <v>150507.37</v>
      </c>
      <c r="V59" s="19">
        <v>0</v>
      </c>
      <c r="W59" s="19">
        <v>0</v>
      </c>
      <c r="X59" s="19">
        <v>255</v>
      </c>
      <c r="Y59" s="19">
        <v>0</v>
      </c>
      <c r="Z59" s="18">
        <f t="shared" si="4"/>
        <v>150762.37</v>
      </c>
      <c r="AA59" s="11">
        <v>220209.47</v>
      </c>
      <c r="AB59" s="11">
        <v>0</v>
      </c>
      <c r="AC59" s="11">
        <v>0</v>
      </c>
      <c r="AD59" s="11">
        <v>633</v>
      </c>
      <c r="AE59" s="11">
        <f t="shared" si="0"/>
        <v>220842.47</v>
      </c>
      <c r="AF59" s="12">
        <v>172503.8</v>
      </c>
      <c r="AG59" s="12">
        <v>0</v>
      </c>
      <c r="AH59" s="12">
        <v>0</v>
      </c>
      <c r="AI59" s="12">
        <v>100</v>
      </c>
      <c r="AJ59" s="12">
        <f t="shared" si="5"/>
        <v>172603.8</v>
      </c>
      <c r="AK59" s="12">
        <v>155834.81666666665</v>
      </c>
      <c r="AL59" s="12">
        <v>0</v>
      </c>
      <c r="AM59" s="12">
        <v>0</v>
      </c>
      <c r="AN59" s="12">
        <v>63.666666666666664</v>
      </c>
      <c r="AO59" s="12">
        <f t="shared" si="6"/>
        <v>155898.48333333331</v>
      </c>
      <c r="AP59" s="20">
        <f t="shared" si="7"/>
        <v>780789.3933333332</v>
      </c>
    </row>
    <row r="60" spans="1:42" ht="15" customHeight="1">
      <c r="A60" s="14">
        <v>61</v>
      </c>
      <c r="B60" s="14" t="s">
        <v>215</v>
      </c>
      <c r="C60" s="14" t="s">
        <v>216</v>
      </c>
      <c r="D60" s="22" t="s">
        <v>217</v>
      </c>
      <c r="E60" s="16">
        <v>15446991</v>
      </c>
      <c r="F60" s="17">
        <v>86398.17</v>
      </c>
      <c r="G60" s="17">
        <v>0</v>
      </c>
      <c r="H60" s="11">
        <v>0</v>
      </c>
      <c r="I60" s="11">
        <v>0</v>
      </c>
      <c r="J60" s="11">
        <v>0</v>
      </c>
      <c r="K60" s="11">
        <v>238073</v>
      </c>
      <c r="L60" s="11">
        <v>0</v>
      </c>
      <c r="M60" s="18">
        <f t="shared" si="1"/>
        <v>238073</v>
      </c>
      <c r="N60" s="11">
        <v>0</v>
      </c>
      <c r="O60" s="11">
        <v>0</v>
      </c>
      <c r="P60" s="11">
        <v>0</v>
      </c>
      <c r="Q60" s="11">
        <v>238073</v>
      </c>
      <c r="R60" s="11">
        <v>12261</v>
      </c>
      <c r="S60" s="11">
        <f t="shared" si="2"/>
        <v>244203.5</v>
      </c>
      <c r="T60" s="18">
        <f t="shared" si="3"/>
        <v>250334</v>
      </c>
      <c r="U60" s="19">
        <v>0</v>
      </c>
      <c r="V60" s="19">
        <v>0</v>
      </c>
      <c r="W60" s="19">
        <v>0</v>
      </c>
      <c r="X60" s="19">
        <v>238073</v>
      </c>
      <c r="Y60" s="19">
        <v>16608</v>
      </c>
      <c r="Z60" s="18">
        <f t="shared" si="4"/>
        <v>254681</v>
      </c>
      <c r="AA60" s="11">
        <v>0</v>
      </c>
      <c r="AB60" s="11">
        <v>0</v>
      </c>
      <c r="AC60" s="11">
        <v>0</v>
      </c>
      <c r="AD60" s="11">
        <v>128976.83</v>
      </c>
      <c r="AE60" s="11">
        <f t="shared" si="0"/>
        <v>128976.83</v>
      </c>
      <c r="AF60" s="12">
        <v>0</v>
      </c>
      <c r="AG60" s="12">
        <v>0</v>
      </c>
      <c r="AH60" s="12">
        <v>0</v>
      </c>
      <c r="AI60" s="12">
        <v>236642</v>
      </c>
      <c r="AJ60" s="12">
        <f t="shared" si="5"/>
        <v>236642</v>
      </c>
      <c r="AK60" s="12">
        <v>0</v>
      </c>
      <c r="AL60" s="12">
        <v>0</v>
      </c>
      <c r="AM60" s="12">
        <v>0</v>
      </c>
      <c r="AN60" s="12">
        <v>238073</v>
      </c>
      <c r="AO60" s="12">
        <f t="shared" si="6"/>
        <v>238073</v>
      </c>
      <c r="AP60" s="20">
        <f t="shared" si="7"/>
        <v>1304201.17</v>
      </c>
    </row>
    <row r="61" spans="1:42" ht="15" customHeight="1">
      <c r="A61" s="14">
        <v>63</v>
      </c>
      <c r="B61" s="14" t="s">
        <v>218</v>
      </c>
      <c r="C61" s="14" t="s">
        <v>219</v>
      </c>
      <c r="D61" s="22" t="s">
        <v>220</v>
      </c>
      <c r="E61" s="16">
        <v>28890251</v>
      </c>
      <c r="F61" s="17">
        <v>175228.96</v>
      </c>
      <c r="G61" s="17">
        <v>9225</v>
      </c>
      <c r="H61" s="11">
        <v>1513006.9933333332</v>
      </c>
      <c r="I61" s="11">
        <v>0</v>
      </c>
      <c r="J61" s="11">
        <v>0</v>
      </c>
      <c r="K61" s="11">
        <v>203331</v>
      </c>
      <c r="L61" s="11">
        <v>0</v>
      </c>
      <c r="M61" s="18">
        <f t="shared" si="1"/>
        <v>1716337.9933333332</v>
      </c>
      <c r="N61" s="11">
        <v>1513006.9933333332</v>
      </c>
      <c r="O61" s="11">
        <v>0</v>
      </c>
      <c r="P61" s="11">
        <v>0</v>
      </c>
      <c r="Q61" s="11">
        <v>203331</v>
      </c>
      <c r="R61" s="11">
        <v>11070</v>
      </c>
      <c r="S61" s="11">
        <f t="shared" si="2"/>
        <v>208866</v>
      </c>
      <c r="T61" s="18">
        <f t="shared" si="3"/>
        <v>1727407.9933333332</v>
      </c>
      <c r="U61" s="19">
        <v>1513006.9933333332</v>
      </c>
      <c r="V61" s="19">
        <v>0</v>
      </c>
      <c r="W61" s="19">
        <v>0</v>
      </c>
      <c r="X61" s="19">
        <v>203331</v>
      </c>
      <c r="Y61" s="19">
        <v>31344</v>
      </c>
      <c r="Z61" s="18">
        <f t="shared" si="4"/>
        <v>1747681.9933333332</v>
      </c>
      <c r="AA61" s="11">
        <v>2149261.48</v>
      </c>
      <c r="AB61" s="11">
        <v>0</v>
      </c>
      <c r="AC61" s="11">
        <v>0</v>
      </c>
      <c r="AD61" s="11">
        <v>2531.04</v>
      </c>
      <c r="AE61" s="11">
        <f t="shared" si="0"/>
        <v>2151792.52</v>
      </c>
      <c r="AF61" s="12">
        <v>1380260.78</v>
      </c>
      <c r="AG61" s="12">
        <v>0</v>
      </c>
      <c r="AH61" s="12">
        <v>0</v>
      </c>
      <c r="AI61" s="12">
        <v>203331</v>
      </c>
      <c r="AJ61" s="12">
        <f t="shared" si="5"/>
        <v>1583591.78</v>
      </c>
      <c r="AK61" s="12">
        <v>1489543.4399999997</v>
      </c>
      <c r="AL61" s="12">
        <v>0</v>
      </c>
      <c r="AM61" s="12">
        <v>0</v>
      </c>
      <c r="AN61" s="12">
        <v>203331</v>
      </c>
      <c r="AO61" s="12">
        <f t="shared" si="6"/>
        <v>1692874.4399999997</v>
      </c>
      <c r="AP61" s="20">
        <f t="shared" si="7"/>
        <v>8652348.1600000001</v>
      </c>
    </row>
    <row r="62" spans="1:42" ht="15" customHeight="1">
      <c r="A62" s="14">
        <v>64</v>
      </c>
      <c r="B62" s="14" t="s">
        <v>221</v>
      </c>
      <c r="C62" s="14" t="s">
        <v>222</v>
      </c>
      <c r="D62" s="22" t="s">
        <v>223</v>
      </c>
      <c r="E62" s="16">
        <v>18905789</v>
      </c>
      <c r="F62" s="17">
        <v>0</v>
      </c>
      <c r="G62" s="17">
        <v>0</v>
      </c>
      <c r="H62" s="11">
        <v>0</v>
      </c>
      <c r="I62" s="11">
        <v>0</v>
      </c>
      <c r="J62" s="11">
        <v>0</v>
      </c>
      <c r="K62" s="11">
        <v>305521</v>
      </c>
      <c r="L62" s="11">
        <v>0</v>
      </c>
      <c r="M62" s="18">
        <f t="shared" si="1"/>
        <v>305521</v>
      </c>
      <c r="N62" s="11">
        <v>0</v>
      </c>
      <c r="O62" s="11">
        <v>0</v>
      </c>
      <c r="P62" s="11">
        <v>0</v>
      </c>
      <c r="Q62" s="11">
        <v>305521</v>
      </c>
      <c r="R62" s="11">
        <v>20580</v>
      </c>
      <c r="S62" s="11">
        <f t="shared" si="2"/>
        <v>315811</v>
      </c>
      <c r="T62" s="18">
        <f t="shared" si="3"/>
        <v>326101</v>
      </c>
      <c r="U62" s="19">
        <v>0</v>
      </c>
      <c r="V62" s="19">
        <v>0</v>
      </c>
      <c r="W62" s="19">
        <v>0</v>
      </c>
      <c r="X62" s="19">
        <v>305521</v>
      </c>
      <c r="Y62" s="19">
        <v>36977</v>
      </c>
      <c r="Z62" s="18">
        <f t="shared" si="4"/>
        <v>342498</v>
      </c>
      <c r="AA62" s="11">
        <v>0</v>
      </c>
      <c r="AB62" s="11">
        <v>0</v>
      </c>
      <c r="AC62" s="11">
        <v>0</v>
      </c>
      <c r="AD62" s="11">
        <v>335251.61</v>
      </c>
      <c r="AE62" s="11">
        <f t="shared" si="0"/>
        <v>335251.61</v>
      </c>
      <c r="AF62" s="12">
        <v>0</v>
      </c>
      <c r="AG62" s="12">
        <v>0</v>
      </c>
      <c r="AH62" s="12">
        <v>0</v>
      </c>
      <c r="AI62" s="12">
        <v>304750.5</v>
      </c>
      <c r="AJ62" s="12">
        <f t="shared" si="5"/>
        <v>304750.5</v>
      </c>
      <c r="AK62" s="12">
        <v>0</v>
      </c>
      <c r="AL62" s="12">
        <v>0</v>
      </c>
      <c r="AM62" s="12">
        <v>0</v>
      </c>
      <c r="AN62" s="12">
        <v>305521</v>
      </c>
      <c r="AO62" s="12">
        <f t="shared" si="6"/>
        <v>305521</v>
      </c>
      <c r="AP62" s="20">
        <f t="shared" si="7"/>
        <v>1584391.5</v>
      </c>
    </row>
    <row r="63" spans="1:42" ht="15" customHeight="1">
      <c r="A63" s="14">
        <v>43</v>
      </c>
      <c r="B63" s="14" t="s">
        <v>224</v>
      </c>
      <c r="C63" s="14" t="s">
        <v>225</v>
      </c>
      <c r="D63" s="22" t="s">
        <v>226</v>
      </c>
      <c r="E63" s="16">
        <v>4267257</v>
      </c>
      <c r="F63" s="17">
        <v>0</v>
      </c>
      <c r="G63" s="17">
        <v>0</v>
      </c>
      <c r="H63" s="11">
        <v>1883885.89</v>
      </c>
      <c r="I63" s="11">
        <v>168617.84</v>
      </c>
      <c r="J63" s="11">
        <v>0</v>
      </c>
      <c r="K63" s="11">
        <v>116250</v>
      </c>
      <c r="L63" s="11">
        <v>0</v>
      </c>
      <c r="M63" s="18">
        <f t="shared" si="1"/>
        <v>2168753.73</v>
      </c>
      <c r="N63" s="11">
        <v>1883885.89</v>
      </c>
      <c r="O63" s="11">
        <v>168617.84</v>
      </c>
      <c r="P63" s="11">
        <v>0</v>
      </c>
      <c r="Q63" s="11">
        <v>116250</v>
      </c>
      <c r="R63" s="11">
        <v>9496</v>
      </c>
      <c r="S63" s="11">
        <f t="shared" si="2"/>
        <v>120998</v>
      </c>
      <c r="T63" s="18">
        <f t="shared" si="3"/>
        <v>2178249.73</v>
      </c>
      <c r="U63" s="19">
        <v>1883885.89</v>
      </c>
      <c r="V63" s="19">
        <v>168617.84</v>
      </c>
      <c r="W63" s="19">
        <v>0</v>
      </c>
      <c r="X63" s="19">
        <v>116250</v>
      </c>
      <c r="Y63" s="19">
        <v>27320</v>
      </c>
      <c r="Z63" s="18">
        <f t="shared" si="4"/>
        <v>2196073.73</v>
      </c>
      <c r="AA63" s="11">
        <v>1883885.89</v>
      </c>
      <c r="AB63" s="11">
        <v>168617.84</v>
      </c>
      <c r="AC63" s="11">
        <v>0</v>
      </c>
      <c r="AD63" s="11">
        <v>110255.32</v>
      </c>
      <c r="AE63" s="11">
        <f t="shared" si="0"/>
        <v>2162759.0499999998</v>
      </c>
      <c r="AF63" s="12">
        <v>2150206.48</v>
      </c>
      <c r="AG63" s="12">
        <v>168617.84</v>
      </c>
      <c r="AH63" s="12">
        <v>0</v>
      </c>
      <c r="AI63" s="12">
        <v>116250</v>
      </c>
      <c r="AJ63" s="12">
        <f t="shared" si="5"/>
        <v>2435074.3199999998</v>
      </c>
      <c r="AK63" s="12">
        <v>2150206.4755025124</v>
      </c>
      <c r="AL63" s="12">
        <v>168716.80562500001</v>
      </c>
      <c r="AM63" s="12">
        <v>0</v>
      </c>
      <c r="AN63" s="12">
        <v>116250</v>
      </c>
      <c r="AO63" s="12">
        <f t="shared" si="6"/>
        <v>2435173.2811275125</v>
      </c>
      <c r="AP63" s="20">
        <f t="shared" si="7"/>
        <v>11413324.791127512</v>
      </c>
    </row>
    <row r="64" spans="1:42" ht="15" customHeight="1">
      <c r="A64" s="14">
        <v>44</v>
      </c>
      <c r="B64" s="14" t="s">
        <v>227</v>
      </c>
      <c r="C64" s="14" t="s">
        <v>228</v>
      </c>
      <c r="D64" s="22" t="s">
        <v>229</v>
      </c>
      <c r="E64" s="16">
        <v>4505316</v>
      </c>
      <c r="F64" s="17">
        <v>0</v>
      </c>
      <c r="G64" s="17">
        <v>0</v>
      </c>
      <c r="H64" s="11">
        <v>4723864.08</v>
      </c>
      <c r="I64" s="11">
        <v>502452.44</v>
      </c>
      <c r="J64" s="11">
        <v>0</v>
      </c>
      <c r="K64" s="11">
        <v>502593</v>
      </c>
      <c r="L64" s="11">
        <v>0</v>
      </c>
      <c r="M64" s="18">
        <f t="shared" si="1"/>
        <v>5728909.5200000005</v>
      </c>
      <c r="N64" s="11">
        <v>4723864.08</v>
      </c>
      <c r="O64" s="11">
        <v>502452.44</v>
      </c>
      <c r="P64" s="11">
        <v>0</v>
      </c>
      <c r="Q64" s="11">
        <v>502593</v>
      </c>
      <c r="R64" s="11">
        <v>0</v>
      </c>
      <c r="S64" s="11">
        <f t="shared" si="2"/>
        <v>502593</v>
      </c>
      <c r="T64" s="18">
        <f t="shared" si="3"/>
        <v>5728909.5200000005</v>
      </c>
      <c r="U64" s="19">
        <v>4723864.08</v>
      </c>
      <c r="V64" s="19">
        <v>502452.44</v>
      </c>
      <c r="W64" s="19">
        <v>0</v>
      </c>
      <c r="X64" s="19">
        <v>502593</v>
      </c>
      <c r="Y64" s="19">
        <v>0</v>
      </c>
      <c r="Z64" s="18">
        <f t="shared" si="4"/>
        <v>5728909.5200000005</v>
      </c>
      <c r="AA64" s="11">
        <v>3864481.76</v>
      </c>
      <c r="AB64" s="11">
        <v>502452.44</v>
      </c>
      <c r="AC64" s="11">
        <v>0</v>
      </c>
      <c r="AD64" s="11">
        <v>400648.13</v>
      </c>
      <c r="AE64" s="11">
        <f t="shared" si="0"/>
        <v>4767582.33</v>
      </c>
      <c r="AF64" s="12">
        <v>5686527.6500000004</v>
      </c>
      <c r="AG64" s="12">
        <v>502370.06</v>
      </c>
      <c r="AH64" s="12">
        <v>0</v>
      </c>
      <c r="AI64" s="12">
        <v>502593</v>
      </c>
      <c r="AJ64" s="12">
        <f t="shared" si="5"/>
        <v>6691490.71</v>
      </c>
      <c r="AK64" s="12">
        <v>5686527.6469047628</v>
      </c>
      <c r="AL64" s="12">
        <v>502068.54308333335</v>
      </c>
      <c r="AM64" s="12">
        <v>0</v>
      </c>
      <c r="AN64" s="12">
        <v>502593</v>
      </c>
      <c r="AO64" s="12">
        <f t="shared" si="6"/>
        <v>6691189.1899880962</v>
      </c>
      <c r="AP64" s="20">
        <f t="shared" si="7"/>
        <v>30569408.459988099</v>
      </c>
    </row>
    <row r="65" spans="1:42" ht="15" customHeight="1">
      <c r="A65" s="14">
        <v>65</v>
      </c>
      <c r="B65" s="14" t="s">
        <v>230</v>
      </c>
      <c r="C65" s="14" t="s">
        <v>231</v>
      </c>
      <c r="D65" s="22" t="s">
        <v>232</v>
      </c>
      <c r="E65" s="16">
        <v>27303715</v>
      </c>
      <c r="F65" s="17">
        <v>0</v>
      </c>
      <c r="G65" s="17">
        <v>0</v>
      </c>
      <c r="H65" s="11">
        <v>0</v>
      </c>
      <c r="I65" s="11">
        <v>0</v>
      </c>
      <c r="J65" s="11">
        <v>203899.73</v>
      </c>
      <c r="K65" s="11">
        <v>0</v>
      </c>
      <c r="L65" s="11">
        <v>0</v>
      </c>
      <c r="M65" s="18">
        <f t="shared" si="1"/>
        <v>203899.73</v>
      </c>
      <c r="N65" s="11">
        <v>0</v>
      </c>
      <c r="O65" s="11">
        <v>0</v>
      </c>
      <c r="P65" s="11">
        <v>203899.73</v>
      </c>
      <c r="Q65" s="11">
        <v>0</v>
      </c>
      <c r="R65" s="11">
        <v>0</v>
      </c>
      <c r="S65" s="11">
        <f t="shared" si="2"/>
        <v>0</v>
      </c>
      <c r="T65" s="18">
        <f t="shared" si="3"/>
        <v>203899.73</v>
      </c>
      <c r="U65" s="19">
        <v>0</v>
      </c>
      <c r="V65" s="19">
        <v>0</v>
      </c>
      <c r="W65" s="19">
        <v>203899.73</v>
      </c>
      <c r="X65" s="19">
        <v>0</v>
      </c>
      <c r="Y65" s="19">
        <v>0</v>
      </c>
      <c r="Z65" s="18">
        <f t="shared" si="4"/>
        <v>203899.73</v>
      </c>
      <c r="AA65" s="11">
        <v>0</v>
      </c>
      <c r="AB65" s="11">
        <v>0</v>
      </c>
      <c r="AC65" s="11">
        <v>195252.2</v>
      </c>
      <c r="AD65" s="11">
        <v>0</v>
      </c>
      <c r="AE65" s="11">
        <f t="shared" si="0"/>
        <v>195252.2</v>
      </c>
      <c r="AF65" s="12">
        <v>0</v>
      </c>
      <c r="AG65" s="12">
        <v>0</v>
      </c>
      <c r="AH65" s="12">
        <v>179550.1</v>
      </c>
      <c r="AI65" s="12">
        <v>0</v>
      </c>
      <c r="AJ65" s="12">
        <f t="shared" si="5"/>
        <v>179550.1</v>
      </c>
      <c r="AK65" s="12">
        <v>0</v>
      </c>
      <c r="AL65" s="12">
        <v>0</v>
      </c>
      <c r="AM65" s="12">
        <v>184237.97333333336</v>
      </c>
      <c r="AN65" s="12">
        <v>0</v>
      </c>
      <c r="AO65" s="12">
        <f t="shared" si="6"/>
        <v>184237.97333333336</v>
      </c>
      <c r="AP65" s="20">
        <f t="shared" si="7"/>
        <v>975487.26333333342</v>
      </c>
    </row>
    <row r="66" spans="1:42" ht="15" customHeight="1">
      <c r="A66" s="14">
        <v>70</v>
      </c>
      <c r="B66" s="14" t="s">
        <v>233</v>
      </c>
      <c r="C66" s="14" t="s">
        <v>234</v>
      </c>
      <c r="D66" s="22" t="s">
        <v>235</v>
      </c>
      <c r="E66" s="16">
        <v>10826701</v>
      </c>
      <c r="F66" s="17">
        <v>20508.580000000002</v>
      </c>
      <c r="G66" s="17">
        <v>0</v>
      </c>
      <c r="H66" s="11">
        <v>99825.633333333317</v>
      </c>
      <c r="I66" s="11">
        <v>0</v>
      </c>
      <c r="J66" s="11">
        <v>0</v>
      </c>
      <c r="K66" s="11">
        <v>38481</v>
      </c>
      <c r="L66" s="11">
        <v>8491</v>
      </c>
      <c r="M66" s="18">
        <f>+H66+I66+J66+K66+L66</f>
        <v>146797.6333333333</v>
      </c>
      <c r="N66" s="11">
        <v>99825.633333333317</v>
      </c>
      <c r="O66" s="11">
        <v>0</v>
      </c>
      <c r="P66" s="11">
        <v>0</v>
      </c>
      <c r="Q66" s="11">
        <v>38481</v>
      </c>
      <c r="R66" s="11">
        <v>12207</v>
      </c>
      <c r="S66" s="11">
        <f t="shared" si="2"/>
        <v>48830</v>
      </c>
      <c r="T66" s="18">
        <f t="shared" si="3"/>
        <v>150513.6333333333</v>
      </c>
      <c r="U66" s="19">
        <v>99825.633333333317</v>
      </c>
      <c r="V66" s="19">
        <v>0</v>
      </c>
      <c r="W66" s="19">
        <v>0</v>
      </c>
      <c r="X66" s="19">
        <v>38481</v>
      </c>
      <c r="Y66" s="19">
        <v>27495</v>
      </c>
      <c r="Z66" s="18">
        <f t="shared" si="4"/>
        <v>165801.6333333333</v>
      </c>
      <c r="AA66" s="11">
        <v>188758.31</v>
      </c>
      <c r="AB66" s="11">
        <v>0</v>
      </c>
      <c r="AC66" s="11">
        <v>0</v>
      </c>
      <c r="AD66" s="11">
        <v>16952.419999999998</v>
      </c>
      <c r="AE66" s="11">
        <f t="shared" ref="AE66:AE97" si="8">+AA66+AB66+AC66+AD66</f>
        <v>205710.72999999998</v>
      </c>
      <c r="AF66" s="12">
        <v>100229.94</v>
      </c>
      <c r="AG66" s="12">
        <v>0</v>
      </c>
      <c r="AH66" s="12">
        <v>0</v>
      </c>
      <c r="AI66" s="12">
        <v>38481</v>
      </c>
      <c r="AJ66" s="12">
        <f t="shared" si="5"/>
        <v>138710.94</v>
      </c>
      <c r="AK66" s="12">
        <v>108448.05333333334</v>
      </c>
      <c r="AL66" s="12">
        <v>0</v>
      </c>
      <c r="AM66" s="12">
        <v>0</v>
      </c>
      <c r="AN66" s="12">
        <v>38481</v>
      </c>
      <c r="AO66" s="12">
        <f t="shared" si="6"/>
        <v>146929.05333333334</v>
      </c>
      <c r="AP66" s="20">
        <f t="shared" si="7"/>
        <v>769261.47333333327</v>
      </c>
    </row>
    <row r="67" spans="1:42" ht="15" customHeight="1">
      <c r="A67" s="14">
        <v>72</v>
      </c>
      <c r="B67" s="14" t="s">
        <v>236</v>
      </c>
      <c r="C67" s="14" t="s">
        <v>237</v>
      </c>
      <c r="D67" s="22" t="s">
        <v>238</v>
      </c>
      <c r="E67" s="16">
        <v>7925187</v>
      </c>
      <c r="F67" s="17">
        <v>0</v>
      </c>
      <c r="G67" s="17">
        <v>0</v>
      </c>
      <c r="H67" s="11">
        <v>71763.53</v>
      </c>
      <c r="I67" s="11">
        <v>0</v>
      </c>
      <c r="J67" s="11">
        <v>0</v>
      </c>
      <c r="K67" s="11">
        <v>88149</v>
      </c>
      <c r="L67" s="11">
        <v>0</v>
      </c>
      <c r="M67" s="18">
        <f t="shared" ref="M67:M97" si="9">+H67+I67+J67+K67+L67</f>
        <v>159912.53</v>
      </c>
      <c r="N67" s="11">
        <v>71763.53</v>
      </c>
      <c r="O67" s="11">
        <v>0</v>
      </c>
      <c r="P67" s="11">
        <v>0</v>
      </c>
      <c r="Q67" s="11">
        <v>88149</v>
      </c>
      <c r="R67" s="11">
        <v>6744</v>
      </c>
      <c r="S67" s="11">
        <f t="shared" ref="S67:S97" si="10">+(K67+L67+Q67+R67)/2</f>
        <v>91521</v>
      </c>
      <c r="T67" s="18">
        <f t="shared" ref="T67:T102" si="11">+N67+O67+P67+Q67+R67</f>
        <v>166656.53</v>
      </c>
      <c r="U67" s="19">
        <v>71763.53</v>
      </c>
      <c r="V67" s="19">
        <v>0</v>
      </c>
      <c r="W67" s="19">
        <v>0</v>
      </c>
      <c r="X67" s="19">
        <v>88149</v>
      </c>
      <c r="Y67" s="19">
        <v>16580</v>
      </c>
      <c r="Z67" s="18">
        <f t="shared" ref="Z67:Z102" si="12">+U67+V67+W67+X67+Y67</f>
        <v>176492.53</v>
      </c>
      <c r="AA67" s="11">
        <v>83291.09</v>
      </c>
      <c r="AB67" s="11">
        <v>0</v>
      </c>
      <c r="AC67" s="11">
        <v>0</v>
      </c>
      <c r="AD67" s="11">
        <v>57401.120000000003</v>
      </c>
      <c r="AE67" s="11">
        <f t="shared" si="8"/>
        <v>140692.21</v>
      </c>
      <c r="AF67" s="12">
        <v>55820.39</v>
      </c>
      <c r="AG67" s="12">
        <v>0</v>
      </c>
      <c r="AH67" s="12">
        <v>0</v>
      </c>
      <c r="AI67" s="12">
        <v>80496</v>
      </c>
      <c r="AJ67" s="12">
        <f t="shared" ref="AJ67:AJ102" si="13">+AF67+AG67+AH67+AI67</f>
        <v>136316.39000000001</v>
      </c>
      <c r="AK67" s="12">
        <v>67044.623333333337</v>
      </c>
      <c r="AL67" s="12">
        <v>0</v>
      </c>
      <c r="AM67" s="12">
        <v>0</v>
      </c>
      <c r="AN67" s="12">
        <v>88149</v>
      </c>
      <c r="AO67" s="12">
        <f t="shared" ref="AO67:AO102" si="14">+AK67+AL67+AM67+AN67</f>
        <v>155193.62333333335</v>
      </c>
      <c r="AP67" s="20">
        <f t="shared" ref="AP67:AP102" si="15">+F67+M67+T67+Z67+AJ67+G67+AO67</f>
        <v>794571.60333333327</v>
      </c>
    </row>
    <row r="68" spans="1:42" ht="15" customHeight="1">
      <c r="A68" s="14">
        <v>68</v>
      </c>
      <c r="B68" s="14" t="s">
        <v>239</v>
      </c>
      <c r="C68" s="14" t="s">
        <v>240</v>
      </c>
      <c r="D68" s="22" t="s">
        <v>241</v>
      </c>
      <c r="E68" s="16">
        <v>28027510</v>
      </c>
      <c r="F68" s="17">
        <v>0</v>
      </c>
      <c r="G68" s="17">
        <v>0</v>
      </c>
      <c r="H68" s="11">
        <v>0</v>
      </c>
      <c r="I68" s="11">
        <v>0</v>
      </c>
      <c r="J68" s="11">
        <v>0</v>
      </c>
      <c r="K68" s="11">
        <v>181170</v>
      </c>
      <c r="L68" s="11">
        <v>0</v>
      </c>
      <c r="M68" s="18">
        <f t="shared" si="9"/>
        <v>181170</v>
      </c>
      <c r="N68" s="11">
        <v>0</v>
      </c>
      <c r="O68" s="11">
        <v>0</v>
      </c>
      <c r="P68" s="11">
        <v>0</v>
      </c>
      <c r="Q68" s="11">
        <v>181170</v>
      </c>
      <c r="R68" s="11">
        <v>16850</v>
      </c>
      <c r="S68" s="11">
        <f t="shared" si="10"/>
        <v>189595</v>
      </c>
      <c r="T68" s="18">
        <f t="shared" si="11"/>
        <v>198020</v>
      </c>
      <c r="U68" s="19">
        <v>0</v>
      </c>
      <c r="V68" s="19">
        <v>0</v>
      </c>
      <c r="W68" s="19">
        <v>0</v>
      </c>
      <c r="X68" s="19">
        <v>181170</v>
      </c>
      <c r="Y68" s="19">
        <v>1797</v>
      </c>
      <c r="Z68" s="18">
        <f t="shared" si="12"/>
        <v>182967</v>
      </c>
      <c r="AA68" s="11">
        <v>0</v>
      </c>
      <c r="AB68" s="11">
        <v>0</v>
      </c>
      <c r="AC68" s="11">
        <v>0</v>
      </c>
      <c r="AD68" s="11">
        <v>168321.65</v>
      </c>
      <c r="AE68" s="11">
        <f t="shared" si="8"/>
        <v>168321.65</v>
      </c>
      <c r="AF68" s="12">
        <v>0</v>
      </c>
      <c r="AG68" s="12">
        <v>0</v>
      </c>
      <c r="AH68" s="12">
        <v>0</v>
      </c>
      <c r="AI68" s="12">
        <v>181170</v>
      </c>
      <c r="AJ68" s="12">
        <f t="shared" si="13"/>
        <v>181170</v>
      </c>
      <c r="AK68" s="12">
        <v>0</v>
      </c>
      <c r="AL68" s="12">
        <v>0</v>
      </c>
      <c r="AM68" s="12">
        <v>0</v>
      </c>
      <c r="AN68" s="12">
        <v>181170</v>
      </c>
      <c r="AO68" s="12">
        <f t="shared" si="14"/>
        <v>181170</v>
      </c>
      <c r="AP68" s="20">
        <f t="shared" si="15"/>
        <v>924497</v>
      </c>
    </row>
    <row r="69" spans="1:42" ht="15" customHeight="1">
      <c r="A69" s="14">
        <v>71</v>
      </c>
      <c r="B69" s="14" t="s">
        <v>242</v>
      </c>
      <c r="C69" s="14" t="s">
        <v>243</v>
      </c>
      <c r="D69" s="22" t="s">
        <v>244</v>
      </c>
      <c r="E69" s="16">
        <v>25444840</v>
      </c>
      <c r="F69" s="17">
        <v>0</v>
      </c>
      <c r="G69" s="17">
        <v>0</v>
      </c>
      <c r="H69" s="11">
        <v>0</v>
      </c>
      <c r="I69" s="11">
        <v>0</v>
      </c>
      <c r="J69" s="11">
        <v>0</v>
      </c>
      <c r="K69" s="11">
        <v>159831</v>
      </c>
      <c r="L69" s="11">
        <v>0</v>
      </c>
      <c r="M69" s="18">
        <f t="shared" si="9"/>
        <v>159831</v>
      </c>
      <c r="N69" s="11">
        <v>0</v>
      </c>
      <c r="O69" s="11">
        <v>0</v>
      </c>
      <c r="P69" s="11">
        <v>0</v>
      </c>
      <c r="Q69" s="11">
        <v>159831</v>
      </c>
      <c r="R69" s="11">
        <v>0</v>
      </c>
      <c r="S69" s="11">
        <f t="shared" si="10"/>
        <v>159831</v>
      </c>
      <c r="T69" s="18">
        <f t="shared" si="11"/>
        <v>159831</v>
      </c>
      <c r="U69" s="19">
        <v>0</v>
      </c>
      <c r="V69" s="19">
        <v>0</v>
      </c>
      <c r="W69" s="19">
        <v>0</v>
      </c>
      <c r="X69" s="19">
        <v>159831</v>
      </c>
      <c r="Y69" s="19">
        <v>4562</v>
      </c>
      <c r="Z69" s="18">
        <f t="shared" si="12"/>
        <v>164393</v>
      </c>
      <c r="AA69" s="11">
        <v>0</v>
      </c>
      <c r="AB69" s="11">
        <v>0</v>
      </c>
      <c r="AC69" s="11">
        <v>0</v>
      </c>
      <c r="AD69" s="11">
        <v>338812.52</v>
      </c>
      <c r="AE69" s="11">
        <f t="shared" si="8"/>
        <v>338812.52</v>
      </c>
      <c r="AF69" s="12">
        <v>0</v>
      </c>
      <c r="AG69" s="12">
        <v>0</v>
      </c>
      <c r="AH69" s="12">
        <v>0</v>
      </c>
      <c r="AI69" s="12">
        <v>148519</v>
      </c>
      <c r="AJ69" s="12">
        <f t="shared" si="13"/>
        <v>148519</v>
      </c>
      <c r="AK69" s="12">
        <v>0</v>
      </c>
      <c r="AL69" s="12">
        <v>0</v>
      </c>
      <c r="AM69" s="12">
        <v>0</v>
      </c>
      <c r="AN69" s="12">
        <v>153810.33333333334</v>
      </c>
      <c r="AO69" s="12">
        <f t="shared" si="14"/>
        <v>153810.33333333334</v>
      </c>
      <c r="AP69" s="20">
        <f t="shared" si="15"/>
        <v>786384.33333333337</v>
      </c>
    </row>
    <row r="70" spans="1:42" ht="15" customHeight="1">
      <c r="A70" s="14">
        <v>66</v>
      </c>
      <c r="B70" s="14" t="s">
        <v>245</v>
      </c>
      <c r="C70" s="14" t="s">
        <v>246</v>
      </c>
      <c r="D70" s="22" t="s">
        <v>247</v>
      </c>
      <c r="E70" s="16">
        <v>18410194</v>
      </c>
      <c r="F70" s="17">
        <v>12165.08</v>
      </c>
      <c r="G70" s="17">
        <v>0</v>
      </c>
      <c r="H70" s="11">
        <v>0</v>
      </c>
      <c r="I70" s="11">
        <v>0</v>
      </c>
      <c r="J70" s="11">
        <v>0</v>
      </c>
      <c r="K70" s="11">
        <v>420012</v>
      </c>
      <c r="L70" s="11">
        <v>3694</v>
      </c>
      <c r="M70" s="18">
        <f t="shared" si="9"/>
        <v>423706</v>
      </c>
      <c r="N70" s="11">
        <v>0</v>
      </c>
      <c r="O70" s="11">
        <v>0</v>
      </c>
      <c r="P70" s="11">
        <v>0</v>
      </c>
      <c r="Q70" s="11">
        <v>420012</v>
      </c>
      <c r="R70" s="11">
        <v>15574</v>
      </c>
      <c r="S70" s="11">
        <f t="shared" si="10"/>
        <v>429646</v>
      </c>
      <c r="T70" s="18">
        <f t="shared" si="11"/>
        <v>435586</v>
      </c>
      <c r="U70" s="19">
        <v>0</v>
      </c>
      <c r="V70" s="19">
        <v>0</v>
      </c>
      <c r="W70" s="19">
        <v>0</v>
      </c>
      <c r="X70" s="19">
        <v>420012</v>
      </c>
      <c r="Y70" s="19">
        <v>127145</v>
      </c>
      <c r="Z70" s="18">
        <f t="shared" si="12"/>
        <v>547157</v>
      </c>
      <c r="AA70" s="11">
        <v>0</v>
      </c>
      <c r="AB70" s="11">
        <v>0</v>
      </c>
      <c r="AC70" s="11">
        <v>0</v>
      </c>
      <c r="AD70" s="11">
        <v>319806.92</v>
      </c>
      <c r="AE70" s="11">
        <f t="shared" si="8"/>
        <v>319806.92</v>
      </c>
      <c r="AF70" s="12">
        <v>0</v>
      </c>
      <c r="AG70" s="12">
        <v>0</v>
      </c>
      <c r="AH70" s="12">
        <v>0</v>
      </c>
      <c r="AI70" s="12">
        <v>420012</v>
      </c>
      <c r="AJ70" s="12">
        <f t="shared" si="13"/>
        <v>420012</v>
      </c>
      <c r="AK70" s="12">
        <v>0</v>
      </c>
      <c r="AL70" s="12">
        <v>0</v>
      </c>
      <c r="AM70" s="12">
        <v>0</v>
      </c>
      <c r="AN70" s="12">
        <v>420012</v>
      </c>
      <c r="AO70" s="12">
        <f t="shared" si="14"/>
        <v>420012</v>
      </c>
      <c r="AP70" s="20">
        <f t="shared" si="15"/>
        <v>2258638.08</v>
      </c>
    </row>
    <row r="71" spans="1:42" ht="15" customHeight="1">
      <c r="A71" s="14">
        <v>67</v>
      </c>
      <c r="B71" s="14" t="s">
        <v>248</v>
      </c>
      <c r="C71" s="14" t="s">
        <v>249</v>
      </c>
      <c r="D71" s="22" t="s">
        <v>250</v>
      </c>
      <c r="E71" s="16">
        <v>32079321</v>
      </c>
      <c r="F71" s="17">
        <v>0</v>
      </c>
      <c r="G71" s="17">
        <v>0</v>
      </c>
      <c r="H71" s="11">
        <v>0</v>
      </c>
      <c r="I71" s="11">
        <v>0</v>
      </c>
      <c r="J71" s="11">
        <v>0</v>
      </c>
      <c r="K71" s="11">
        <v>157190</v>
      </c>
      <c r="L71" s="11">
        <v>1844</v>
      </c>
      <c r="M71" s="18">
        <f t="shared" si="9"/>
        <v>159034</v>
      </c>
      <c r="N71" s="11">
        <v>0</v>
      </c>
      <c r="O71" s="11">
        <v>0</v>
      </c>
      <c r="P71" s="11">
        <v>0</v>
      </c>
      <c r="Q71" s="11">
        <v>157190</v>
      </c>
      <c r="R71" s="11">
        <v>2827</v>
      </c>
      <c r="S71" s="11">
        <f t="shared" si="10"/>
        <v>159525.5</v>
      </c>
      <c r="T71" s="18">
        <f t="shared" si="11"/>
        <v>160017</v>
      </c>
      <c r="U71" s="19">
        <v>0</v>
      </c>
      <c r="V71" s="19">
        <v>0</v>
      </c>
      <c r="W71" s="19">
        <v>0</v>
      </c>
      <c r="X71" s="19">
        <v>157190</v>
      </c>
      <c r="Y71" s="19">
        <v>2566</v>
      </c>
      <c r="Z71" s="18">
        <f t="shared" si="12"/>
        <v>159756</v>
      </c>
      <c r="AA71" s="11">
        <v>0</v>
      </c>
      <c r="AB71" s="11">
        <v>0</v>
      </c>
      <c r="AC71" s="11">
        <v>0</v>
      </c>
      <c r="AD71" s="11">
        <v>108089.98</v>
      </c>
      <c r="AE71" s="11">
        <f t="shared" si="8"/>
        <v>108089.98</v>
      </c>
      <c r="AF71" s="12">
        <v>0</v>
      </c>
      <c r="AG71" s="12">
        <v>0</v>
      </c>
      <c r="AH71" s="12">
        <v>0</v>
      </c>
      <c r="AI71" s="12">
        <v>157190</v>
      </c>
      <c r="AJ71" s="12">
        <f t="shared" si="13"/>
        <v>157190</v>
      </c>
      <c r="AK71" s="12">
        <v>0</v>
      </c>
      <c r="AL71" s="12">
        <v>0</v>
      </c>
      <c r="AM71" s="12">
        <v>0</v>
      </c>
      <c r="AN71" s="12">
        <v>157190</v>
      </c>
      <c r="AO71" s="12">
        <f t="shared" si="14"/>
        <v>157190</v>
      </c>
      <c r="AP71" s="20">
        <f t="shared" si="15"/>
        <v>793187</v>
      </c>
    </row>
    <row r="72" spans="1:42" ht="15" customHeight="1">
      <c r="A72" s="14">
        <v>69</v>
      </c>
      <c r="B72" s="14" t="s">
        <v>251</v>
      </c>
      <c r="C72" s="14" t="s">
        <v>252</v>
      </c>
      <c r="D72" s="22" t="s">
        <v>253</v>
      </c>
      <c r="E72" s="16">
        <v>21597492</v>
      </c>
      <c r="F72" s="17">
        <v>0</v>
      </c>
      <c r="G72" s="17">
        <v>0</v>
      </c>
      <c r="H72" s="11">
        <v>0</v>
      </c>
      <c r="I72" s="11">
        <v>0</v>
      </c>
      <c r="J72" s="11">
        <v>0</v>
      </c>
      <c r="K72" s="11">
        <v>229531</v>
      </c>
      <c r="L72" s="11">
        <v>539</v>
      </c>
      <c r="M72" s="18">
        <f t="shared" si="9"/>
        <v>230070</v>
      </c>
      <c r="N72" s="11">
        <v>0</v>
      </c>
      <c r="O72" s="11">
        <v>0</v>
      </c>
      <c r="P72" s="11">
        <v>0</v>
      </c>
      <c r="Q72" s="11">
        <v>229531</v>
      </c>
      <c r="R72" s="11">
        <v>0</v>
      </c>
      <c r="S72" s="11">
        <f t="shared" si="10"/>
        <v>229800.5</v>
      </c>
      <c r="T72" s="18">
        <f t="shared" si="11"/>
        <v>229531</v>
      </c>
      <c r="U72" s="19">
        <v>0</v>
      </c>
      <c r="V72" s="19">
        <v>0</v>
      </c>
      <c r="W72" s="19">
        <v>0</v>
      </c>
      <c r="X72" s="19">
        <v>229531</v>
      </c>
      <c r="Y72" s="19">
        <v>0</v>
      </c>
      <c r="Z72" s="18">
        <f t="shared" si="12"/>
        <v>229531</v>
      </c>
      <c r="AA72" s="11">
        <v>0</v>
      </c>
      <c r="AB72" s="11">
        <v>0</v>
      </c>
      <c r="AC72" s="11">
        <v>0</v>
      </c>
      <c r="AD72" s="11">
        <v>212835.68</v>
      </c>
      <c r="AE72" s="11">
        <f t="shared" si="8"/>
        <v>212835.68</v>
      </c>
      <c r="AF72" s="12">
        <v>0</v>
      </c>
      <c r="AG72" s="12">
        <v>0</v>
      </c>
      <c r="AH72" s="12">
        <v>0</v>
      </c>
      <c r="AI72" s="12">
        <v>220178</v>
      </c>
      <c r="AJ72" s="12">
        <f t="shared" si="13"/>
        <v>220178</v>
      </c>
      <c r="AK72" s="12">
        <v>0</v>
      </c>
      <c r="AL72" s="12">
        <v>0</v>
      </c>
      <c r="AM72" s="12">
        <v>0</v>
      </c>
      <c r="AN72" s="12">
        <v>222370.33333333334</v>
      </c>
      <c r="AO72" s="12">
        <f t="shared" si="14"/>
        <v>222370.33333333334</v>
      </c>
      <c r="AP72" s="20">
        <f t="shared" si="15"/>
        <v>1131680.3333333333</v>
      </c>
    </row>
    <row r="73" spans="1:42" ht="15" customHeight="1">
      <c r="A73" s="14">
        <v>73</v>
      </c>
      <c r="B73" s="14" t="s">
        <v>254</v>
      </c>
      <c r="C73" s="14" t="s">
        <v>255</v>
      </c>
      <c r="D73" s="22" t="s">
        <v>256</v>
      </c>
      <c r="E73" s="16">
        <v>16696406</v>
      </c>
      <c r="F73" s="17">
        <v>0</v>
      </c>
      <c r="G73" s="17">
        <v>0</v>
      </c>
      <c r="H73" s="11">
        <v>0</v>
      </c>
      <c r="I73" s="11">
        <v>0</v>
      </c>
      <c r="J73" s="11">
        <v>0</v>
      </c>
      <c r="K73" s="11">
        <v>14582</v>
      </c>
      <c r="L73" s="11">
        <v>19927</v>
      </c>
      <c r="M73" s="18">
        <f t="shared" si="9"/>
        <v>34509</v>
      </c>
      <c r="N73" s="11">
        <v>0</v>
      </c>
      <c r="O73" s="11">
        <v>0</v>
      </c>
      <c r="P73" s="11">
        <v>0</v>
      </c>
      <c r="Q73" s="11">
        <v>14582</v>
      </c>
      <c r="R73" s="11">
        <v>18918</v>
      </c>
      <c r="S73" s="11">
        <f t="shared" si="10"/>
        <v>34004.5</v>
      </c>
      <c r="T73" s="18">
        <f t="shared" si="11"/>
        <v>33500</v>
      </c>
      <c r="U73" s="19">
        <v>0</v>
      </c>
      <c r="V73" s="19">
        <v>0</v>
      </c>
      <c r="W73" s="19">
        <v>0</v>
      </c>
      <c r="X73" s="19">
        <v>14582</v>
      </c>
      <c r="Y73" s="19">
        <v>12857</v>
      </c>
      <c r="Z73" s="18">
        <f t="shared" si="12"/>
        <v>27439</v>
      </c>
      <c r="AA73" s="11">
        <v>0</v>
      </c>
      <c r="AB73" s="11">
        <v>0</v>
      </c>
      <c r="AC73" s="11">
        <v>0</v>
      </c>
      <c r="AD73" s="11">
        <v>37555.35</v>
      </c>
      <c r="AE73" s="11">
        <f t="shared" si="8"/>
        <v>37555.35</v>
      </c>
      <c r="AF73" s="12">
        <v>0</v>
      </c>
      <c r="AG73" s="12">
        <v>0</v>
      </c>
      <c r="AH73" s="12">
        <v>0</v>
      </c>
      <c r="AI73" s="12">
        <v>14582</v>
      </c>
      <c r="AJ73" s="12">
        <f t="shared" si="13"/>
        <v>14582</v>
      </c>
      <c r="AK73" s="12">
        <v>0</v>
      </c>
      <c r="AL73" s="12">
        <v>0</v>
      </c>
      <c r="AM73" s="12">
        <v>0</v>
      </c>
      <c r="AN73" s="12">
        <v>14582</v>
      </c>
      <c r="AO73" s="12">
        <f t="shared" si="14"/>
        <v>14582</v>
      </c>
      <c r="AP73" s="20">
        <f t="shared" si="15"/>
        <v>124612</v>
      </c>
    </row>
    <row r="74" spans="1:42" ht="15" customHeight="1">
      <c r="A74" s="14">
        <v>74</v>
      </c>
      <c r="B74" s="14" t="s">
        <v>257</v>
      </c>
      <c r="C74" s="14" t="s">
        <v>258</v>
      </c>
      <c r="D74" s="22" t="s">
        <v>259</v>
      </c>
      <c r="E74" s="16">
        <v>33728613</v>
      </c>
      <c r="F74" s="17">
        <v>0</v>
      </c>
      <c r="G74" s="17">
        <v>0</v>
      </c>
      <c r="H74" s="11">
        <v>0</v>
      </c>
      <c r="I74" s="11">
        <v>0</v>
      </c>
      <c r="J74" s="11">
        <v>225746.13</v>
      </c>
      <c r="K74" s="11">
        <v>0</v>
      </c>
      <c r="L74" s="11">
        <v>0</v>
      </c>
      <c r="M74" s="18">
        <f t="shared" si="9"/>
        <v>225746.13</v>
      </c>
      <c r="N74" s="11">
        <v>0</v>
      </c>
      <c r="O74" s="11">
        <v>0</v>
      </c>
      <c r="P74" s="11">
        <v>225746.13</v>
      </c>
      <c r="Q74" s="11">
        <v>0</v>
      </c>
      <c r="R74" s="11">
        <v>0</v>
      </c>
      <c r="S74" s="11">
        <f t="shared" si="10"/>
        <v>0</v>
      </c>
      <c r="T74" s="18">
        <f t="shared" si="11"/>
        <v>225746.13</v>
      </c>
      <c r="U74" s="19">
        <v>0</v>
      </c>
      <c r="V74" s="19">
        <v>0</v>
      </c>
      <c r="W74" s="19">
        <v>233028.26666666663</v>
      </c>
      <c r="X74" s="19">
        <v>0</v>
      </c>
      <c r="Y74" s="19">
        <v>0</v>
      </c>
      <c r="Z74" s="18">
        <f t="shared" si="12"/>
        <v>233028.26666666663</v>
      </c>
      <c r="AA74" s="11">
        <v>0</v>
      </c>
      <c r="AB74" s="11">
        <v>0</v>
      </c>
      <c r="AC74" s="11">
        <v>191429.08</v>
      </c>
      <c r="AD74" s="11">
        <v>0</v>
      </c>
      <c r="AE74" s="11">
        <f t="shared" si="8"/>
        <v>191429.08</v>
      </c>
      <c r="AF74" s="12">
        <v>0</v>
      </c>
      <c r="AG74" s="12">
        <v>0</v>
      </c>
      <c r="AH74" s="12">
        <v>179140.48000000001</v>
      </c>
      <c r="AI74" s="12">
        <v>41100</v>
      </c>
      <c r="AJ74" s="12">
        <f t="shared" si="13"/>
        <v>220240.48</v>
      </c>
      <c r="AK74" s="12">
        <v>0</v>
      </c>
      <c r="AL74" s="12">
        <v>0</v>
      </c>
      <c r="AM74" s="12">
        <v>187332.87999999998</v>
      </c>
      <c r="AN74" s="12">
        <v>41100</v>
      </c>
      <c r="AO74" s="12">
        <f t="shared" si="14"/>
        <v>228432.87999999998</v>
      </c>
      <c r="AP74" s="20">
        <f t="shared" si="15"/>
        <v>1133193.8866666665</v>
      </c>
    </row>
    <row r="75" spans="1:42" ht="15" customHeight="1">
      <c r="A75" s="14">
        <v>76</v>
      </c>
      <c r="B75" s="14" t="s">
        <v>260</v>
      </c>
      <c r="C75" s="14" t="s">
        <v>261</v>
      </c>
      <c r="D75" s="22" t="s">
        <v>262</v>
      </c>
      <c r="E75" s="16">
        <v>28472640</v>
      </c>
      <c r="F75" s="17">
        <v>75321.33</v>
      </c>
      <c r="G75" s="17">
        <v>585</v>
      </c>
      <c r="H75" s="11">
        <v>221201.92000000001</v>
      </c>
      <c r="I75" s="11">
        <v>0</v>
      </c>
      <c r="J75" s="11">
        <v>0</v>
      </c>
      <c r="K75" s="11">
        <v>167593</v>
      </c>
      <c r="L75" s="11">
        <v>2917</v>
      </c>
      <c r="M75" s="18">
        <f t="shared" si="9"/>
        <v>391711.92000000004</v>
      </c>
      <c r="N75" s="11">
        <f>221201.92+204186.39</f>
        <v>425388.31000000006</v>
      </c>
      <c r="O75" s="11">
        <v>0</v>
      </c>
      <c r="P75" s="11">
        <v>0</v>
      </c>
      <c r="Q75" s="11">
        <v>167593</v>
      </c>
      <c r="R75" s="11">
        <v>13297</v>
      </c>
      <c r="S75" s="11">
        <f t="shared" si="10"/>
        <v>175700</v>
      </c>
      <c r="T75" s="18">
        <f t="shared" si="11"/>
        <v>606278.31000000006</v>
      </c>
      <c r="U75" s="19">
        <f>221201.92+204186.39</f>
        <v>425388.31000000006</v>
      </c>
      <c r="V75" s="19">
        <v>0</v>
      </c>
      <c r="W75" s="19">
        <v>0</v>
      </c>
      <c r="X75" s="19">
        <v>167593</v>
      </c>
      <c r="Y75" s="19">
        <v>51885</v>
      </c>
      <c r="Z75" s="18">
        <f t="shared" si="12"/>
        <v>644866.31000000006</v>
      </c>
      <c r="AA75" s="11">
        <v>221201.92000000001</v>
      </c>
      <c r="AB75" s="11">
        <v>0</v>
      </c>
      <c r="AC75" s="11">
        <v>0</v>
      </c>
      <c r="AD75" s="11">
        <v>78978.67</v>
      </c>
      <c r="AE75" s="11">
        <f t="shared" si="8"/>
        <v>300180.59000000003</v>
      </c>
      <c r="AF75" s="12">
        <f>292095.14+269626.29</f>
        <v>561721.42999999993</v>
      </c>
      <c r="AG75" s="12">
        <v>0</v>
      </c>
      <c r="AH75" s="12">
        <v>0</v>
      </c>
      <c r="AI75" s="12">
        <v>167593</v>
      </c>
      <c r="AJ75" s="12">
        <f t="shared" si="13"/>
        <v>729314.42999999993</v>
      </c>
      <c r="AK75" s="12">
        <v>292095.14454545459</v>
      </c>
      <c r="AL75" s="12">
        <v>0</v>
      </c>
      <c r="AM75" s="12">
        <v>0</v>
      </c>
      <c r="AN75" s="12">
        <v>167593</v>
      </c>
      <c r="AO75" s="12">
        <f t="shared" si="14"/>
        <v>459688.14454545459</v>
      </c>
      <c r="AP75" s="20">
        <f t="shared" si="15"/>
        <v>2907765.4445454543</v>
      </c>
    </row>
    <row r="76" spans="1:42" ht="15" customHeight="1">
      <c r="A76" s="14">
        <v>75</v>
      </c>
      <c r="B76" s="14" t="s">
        <v>263</v>
      </c>
      <c r="C76" s="14" t="s">
        <v>264</v>
      </c>
      <c r="D76" s="22" t="s">
        <v>265</v>
      </c>
      <c r="E76" s="16">
        <v>32963041</v>
      </c>
      <c r="F76" s="17">
        <v>0</v>
      </c>
      <c r="G76" s="17">
        <v>0</v>
      </c>
      <c r="H76" s="11">
        <v>0</v>
      </c>
      <c r="I76" s="11">
        <v>0</v>
      </c>
      <c r="J76" s="11">
        <v>262156.79999999999</v>
      </c>
      <c r="K76" s="11">
        <v>0</v>
      </c>
      <c r="L76" s="11">
        <v>0</v>
      </c>
      <c r="M76" s="18">
        <f t="shared" si="9"/>
        <v>262156.79999999999</v>
      </c>
      <c r="N76" s="11">
        <v>0</v>
      </c>
      <c r="O76" s="11">
        <v>0</v>
      </c>
      <c r="P76" s="11">
        <v>262156.79999999999</v>
      </c>
      <c r="Q76" s="11">
        <v>0</v>
      </c>
      <c r="R76" s="11">
        <v>0</v>
      </c>
      <c r="S76" s="11">
        <f t="shared" si="10"/>
        <v>0</v>
      </c>
      <c r="T76" s="18">
        <f t="shared" si="11"/>
        <v>262156.79999999999</v>
      </c>
      <c r="U76" s="19">
        <v>0</v>
      </c>
      <c r="V76" s="19">
        <v>0</v>
      </c>
      <c r="W76" s="19">
        <v>262156.79999999999</v>
      </c>
      <c r="X76" s="19">
        <v>0</v>
      </c>
      <c r="Y76" s="19">
        <v>0</v>
      </c>
      <c r="Z76" s="18">
        <f t="shared" si="12"/>
        <v>262156.79999999999</v>
      </c>
      <c r="AA76" s="11">
        <v>0</v>
      </c>
      <c r="AB76" s="11">
        <v>0</v>
      </c>
      <c r="AC76" s="11">
        <v>262156.79999999999</v>
      </c>
      <c r="AD76" s="11">
        <v>0</v>
      </c>
      <c r="AE76" s="11">
        <f t="shared" si="8"/>
        <v>262156.79999999999</v>
      </c>
      <c r="AF76" s="12">
        <v>0</v>
      </c>
      <c r="AG76" s="12">
        <v>0</v>
      </c>
      <c r="AH76" s="12">
        <v>262156.79999999999</v>
      </c>
      <c r="AI76" s="12">
        <v>0</v>
      </c>
      <c r="AJ76" s="12">
        <f t="shared" si="13"/>
        <v>262156.79999999999</v>
      </c>
      <c r="AK76" s="12">
        <v>0</v>
      </c>
      <c r="AL76" s="12">
        <v>0</v>
      </c>
      <c r="AM76" s="12">
        <v>262156.79999999999</v>
      </c>
      <c r="AN76" s="12">
        <v>0</v>
      </c>
      <c r="AO76" s="12">
        <f t="shared" si="14"/>
        <v>262156.79999999999</v>
      </c>
      <c r="AP76" s="20">
        <f t="shared" si="15"/>
        <v>1310784</v>
      </c>
    </row>
    <row r="77" spans="1:42" ht="15" customHeight="1">
      <c r="A77" s="14">
        <v>77</v>
      </c>
      <c r="B77" s="14" t="s">
        <v>266</v>
      </c>
      <c r="C77" s="14" t="s">
        <v>267</v>
      </c>
      <c r="D77" s="22" t="s">
        <v>268</v>
      </c>
      <c r="E77" s="16">
        <v>29237235</v>
      </c>
      <c r="F77" s="17">
        <v>2390.7600000000002</v>
      </c>
      <c r="G77" s="17">
        <v>594</v>
      </c>
      <c r="H77" s="11">
        <v>1225449.6599999999</v>
      </c>
      <c r="I77" s="11">
        <v>0</v>
      </c>
      <c r="J77" s="11">
        <v>0</v>
      </c>
      <c r="K77" s="11">
        <v>34241</v>
      </c>
      <c r="L77" s="11">
        <v>0</v>
      </c>
      <c r="M77" s="18">
        <f t="shared" si="9"/>
        <v>1259690.6599999999</v>
      </c>
      <c r="N77" s="11">
        <f>1225449.66+400000</f>
        <v>1625449.66</v>
      </c>
      <c r="O77" s="11">
        <v>0</v>
      </c>
      <c r="P77" s="11">
        <v>0</v>
      </c>
      <c r="Q77" s="11">
        <v>34241</v>
      </c>
      <c r="R77" s="11">
        <v>8043</v>
      </c>
      <c r="S77" s="11">
        <f t="shared" si="10"/>
        <v>38262.5</v>
      </c>
      <c r="T77" s="18">
        <f t="shared" si="11"/>
        <v>1667733.66</v>
      </c>
      <c r="U77" s="19">
        <f>1225449.66+221109.36</f>
        <v>1446559.02</v>
      </c>
      <c r="V77" s="19">
        <v>0</v>
      </c>
      <c r="W77" s="19">
        <v>0</v>
      </c>
      <c r="X77" s="19">
        <v>34241</v>
      </c>
      <c r="Y77" s="19">
        <v>255</v>
      </c>
      <c r="Z77" s="18">
        <f t="shared" si="12"/>
        <v>1481055.02</v>
      </c>
      <c r="AA77" s="11">
        <v>1225449.6599999999</v>
      </c>
      <c r="AB77" s="11">
        <v>0</v>
      </c>
      <c r="AC77" s="11">
        <v>0</v>
      </c>
      <c r="AD77" s="11">
        <v>33767.24</v>
      </c>
      <c r="AE77" s="11">
        <f t="shared" si="8"/>
        <v>1259216.8999999999</v>
      </c>
      <c r="AF77" s="12">
        <v>1314012.32</v>
      </c>
      <c r="AG77" s="12">
        <v>0</v>
      </c>
      <c r="AH77" s="12">
        <v>0</v>
      </c>
      <c r="AI77" s="12">
        <v>34241</v>
      </c>
      <c r="AJ77" s="12">
        <f t="shared" si="13"/>
        <v>1348253.32</v>
      </c>
      <c r="AK77" s="12">
        <v>1314012.3239249012</v>
      </c>
      <c r="AL77" s="12">
        <v>0</v>
      </c>
      <c r="AM77" s="12">
        <v>0</v>
      </c>
      <c r="AN77" s="12">
        <v>34241</v>
      </c>
      <c r="AO77" s="12">
        <f t="shared" si="14"/>
        <v>1348253.3239249012</v>
      </c>
      <c r="AP77" s="20">
        <f t="shared" si="15"/>
        <v>7107970.7439249009</v>
      </c>
    </row>
    <row r="78" spans="1:42" ht="15" customHeight="1">
      <c r="A78" s="14"/>
      <c r="B78" s="14" t="s">
        <v>269</v>
      </c>
      <c r="C78" s="14" t="s">
        <v>270</v>
      </c>
      <c r="D78" s="22" t="s">
        <v>271</v>
      </c>
      <c r="E78" s="16">
        <v>29383737</v>
      </c>
      <c r="F78" s="17">
        <v>0</v>
      </c>
      <c r="G78" s="17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8">
        <f t="shared" si="9"/>
        <v>0</v>
      </c>
      <c r="N78" s="11">
        <v>0</v>
      </c>
      <c r="O78" s="11">
        <v>0</v>
      </c>
      <c r="P78" s="11">
        <v>0</v>
      </c>
      <c r="Q78" s="11">
        <v>7924</v>
      </c>
      <c r="R78" s="11">
        <v>10083</v>
      </c>
      <c r="S78" s="11">
        <f t="shared" si="10"/>
        <v>9003.5</v>
      </c>
      <c r="T78" s="18">
        <f t="shared" si="11"/>
        <v>18007</v>
      </c>
      <c r="U78" s="19">
        <v>0</v>
      </c>
      <c r="V78" s="19">
        <v>0</v>
      </c>
      <c r="W78" s="19">
        <v>0</v>
      </c>
      <c r="X78" s="19">
        <v>7924</v>
      </c>
      <c r="Y78" s="19">
        <v>0</v>
      </c>
      <c r="Z78" s="18">
        <f t="shared" si="12"/>
        <v>7924</v>
      </c>
      <c r="AA78" s="11">
        <v>0</v>
      </c>
      <c r="AB78" s="11">
        <v>0</v>
      </c>
      <c r="AC78" s="11">
        <v>0</v>
      </c>
      <c r="AD78" s="11">
        <v>21455.5</v>
      </c>
      <c r="AE78" s="11">
        <f t="shared" si="8"/>
        <v>21455.5</v>
      </c>
      <c r="AF78" s="12">
        <v>0</v>
      </c>
      <c r="AG78" s="12">
        <v>0</v>
      </c>
      <c r="AH78" s="12">
        <v>0</v>
      </c>
      <c r="AI78" s="12">
        <v>7924</v>
      </c>
      <c r="AJ78" s="12">
        <f t="shared" si="13"/>
        <v>7924</v>
      </c>
      <c r="AK78" s="12">
        <v>0</v>
      </c>
      <c r="AL78" s="12">
        <v>0</v>
      </c>
      <c r="AM78" s="12">
        <v>0</v>
      </c>
      <c r="AN78" s="12">
        <v>0</v>
      </c>
      <c r="AO78" s="12">
        <f t="shared" si="14"/>
        <v>0</v>
      </c>
      <c r="AP78" s="20">
        <f t="shared" si="15"/>
        <v>33855</v>
      </c>
    </row>
    <row r="79" spans="1:42" ht="15" customHeight="1">
      <c r="A79" s="14">
        <v>78</v>
      </c>
      <c r="B79" s="14" t="s">
        <v>272</v>
      </c>
      <c r="C79" s="14" t="s">
        <v>273</v>
      </c>
      <c r="D79" s="22" t="s">
        <v>274</v>
      </c>
      <c r="E79" s="16">
        <v>10716504</v>
      </c>
      <c r="F79" s="17">
        <v>0</v>
      </c>
      <c r="G79" s="17">
        <v>0</v>
      </c>
      <c r="H79" s="11">
        <v>0</v>
      </c>
      <c r="I79" s="11">
        <v>0</v>
      </c>
      <c r="J79" s="11">
        <v>0</v>
      </c>
      <c r="K79" s="11">
        <v>100116</v>
      </c>
      <c r="L79" s="11">
        <v>0</v>
      </c>
      <c r="M79" s="18">
        <f t="shared" si="9"/>
        <v>100116</v>
      </c>
      <c r="N79" s="11">
        <v>0</v>
      </c>
      <c r="O79" s="11">
        <v>0</v>
      </c>
      <c r="P79" s="11">
        <v>0</v>
      </c>
      <c r="Q79" s="11">
        <v>100116</v>
      </c>
      <c r="R79" s="11">
        <v>0</v>
      </c>
      <c r="S79" s="11">
        <f t="shared" si="10"/>
        <v>100116</v>
      </c>
      <c r="T79" s="18">
        <f t="shared" si="11"/>
        <v>100116</v>
      </c>
      <c r="U79" s="19">
        <v>0</v>
      </c>
      <c r="V79" s="19">
        <v>0</v>
      </c>
      <c r="W79" s="19">
        <v>0</v>
      </c>
      <c r="X79" s="19">
        <v>100116</v>
      </c>
      <c r="Y79" s="19">
        <v>0</v>
      </c>
      <c r="Z79" s="18">
        <f t="shared" si="12"/>
        <v>100116</v>
      </c>
      <c r="AA79" s="11">
        <v>0</v>
      </c>
      <c r="AB79" s="11">
        <v>0</v>
      </c>
      <c r="AC79" s="11">
        <v>0</v>
      </c>
      <c r="AD79" s="11">
        <v>104156.21</v>
      </c>
      <c r="AE79" s="11">
        <f t="shared" si="8"/>
        <v>104156.21</v>
      </c>
      <c r="AF79" s="12">
        <v>0</v>
      </c>
      <c r="AG79" s="12">
        <v>0</v>
      </c>
      <c r="AH79" s="12">
        <v>0</v>
      </c>
      <c r="AI79" s="12">
        <v>76114</v>
      </c>
      <c r="AJ79" s="12">
        <f t="shared" si="13"/>
        <v>76114</v>
      </c>
      <c r="AK79" s="12">
        <v>0</v>
      </c>
      <c r="AL79" s="12">
        <v>0</v>
      </c>
      <c r="AM79" s="12">
        <v>0</v>
      </c>
      <c r="AN79" s="12">
        <v>75299</v>
      </c>
      <c r="AO79" s="12">
        <f t="shared" si="14"/>
        <v>75299</v>
      </c>
      <c r="AP79" s="20">
        <f t="shared" si="15"/>
        <v>451761</v>
      </c>
    </row>
    <row r="80" spans="1:42" ht="15" customHeight="1">
      <c r="A80" s="14">
        <v>79</v>
      </c>
      <c r="B80" s="14" t="s">
        <v>275</v>
      </c>
      <c r="C80" s="14" t="s">
        <v>276</v>
      </c>
      <c r="D80" s="22" t="s">
        <v>277</v>
      </c>
      <c r="E80" s="16">
        <v>25610853</v>
      </c>
      <c r="F80" s="17">
        <v>336667.65</v>
      </c>
      <c r="G80" s="17">
        <v>0</v>
      </c>
      <c r="H80" s="11">
        <v>0</v>
      </c>
      <c r="I80" s="11">
        <v>0</v>
      </c>
      <c r="J80" s="11">
        <v>0</v>
      </c>
      <c r="K80" s="11">
        <v>1094655</v>
      </c>
      <c r="L80" s="11">
        <v>0</v>
      </c>
      <c r="M80" s="18">
        <f t="shared" si="9"/>
        <v>1094655</v>
      </c>
      <c r="N80" s="11">
        <v>0</v>
      </c>
      <c r="O80" s="11">
        <v>0</v>
      </c>
      <c r="P80" s="11">
        <v>0</v>
      </c>
      <c r="Q80" s="11">
        <v>1094655</v>
      </c>
      <c r="R80" s="11">
        <v>52832</v>
      </c>
      <c r="S80" s="11">
        <f t="shared" si="10"/>
        <v>1121071</v>
      </c>
      <c r="T80" s="18">
        <f t="shared" si="11"/>
        <v>1147487</v>
      </c>
      <c r="U80" s="19">
        <v>0</v>
      </c>
      <c r="V80" s="19">
        <v>0</v>
      </c>
      <c r="W80" s="19">
        <v>0</v>
      </c>
      <c r="X80" s="19">
        <v>1094655</v>
      </c>
      <c r="Y80" s="19">
        <v>150117</v>
      </c>
      <c r="Z80" s="18">
        <f t="shared" si="12"/>
        <v>1244772</v>
      </c>
      <c r="AA80" s="11">
        <v>0</v>
      </c>
      <c r="AB80" s="11">
        <v>0</v>
      </c>
      <c r="AC80" s="11">
        <v>0</v>
      </c>
      <c r="AD80" s="11">
        <v>528636.35</v>
      </c>
      <c r="AE80" s="11">
        <f t="shared" si="8"/>
        <v>528636.35</v>
      </c>
      <c r="AF80" s="12">
        <v>0</v>
      </c>
      <c r="AG80" s="12">
        <v>0</v>
      </c>
      <c r="AH80" s="12">
        <v>0</v>
      </c>
      <c r="AI80" s="12">
        <v>1071336</v>
      </c>
      <c r="AJ80" s="12">
        <f t="shared" si="13"/>
        <v>1071336</v>
      </c>
      <c r="AK80" s="12">
        <v>0</v>
      </c>
      <c r="AL80" s="12">
        <v>0</v>
      </c>
      <c r="AM80" s="12">
        <v>0</v>
      </c>
      <c r="AN80" s="12">
        <v>1094655</v>
      </c>
      <c r="AO80" s="12">
        <f t="shared" si="14"/>
        <v>1094655</v>
      </c>
      <c r="AP80" s="20">
        <f t="shared" si="15"/>
        <v>5989572.6500000004</v>
      </c>
    </row>
    <row r="81" spans="1:42" ht="15" customHeight="1">
      <c r="A81" s="14">
        <v>80</v>
      </c>
      <c r="B81" s="14" t="s">
        <v>278</v>
      </c>
      <c r="C81" s="14" t="s">
        <v>279</v>
      </c>
      <c r="D81" s="22" t="s">
        <v>280</v>
      </c>
      <c r="E81" s="16">
        <v>14468339</v>
      </c>
      <c r="F81" s="17">
        <v>0</v>
      </c>
      <c r="G81" s="17">
        <v>0</v>
      </c>
      <c r="H81" s="11">
        <v>0</v>
      </c>
      <c r="I81" s="11">
        <v>0</v>
      </c>
      <c r="J81" s="11">
        <v>0</v>
      </c>
      <c r="K81" s="11">
        <v>20487</v>
      </c>
      <c r="L81" s="11">
        <v>4424</v>
      </c>
      <c r="M81" s="18">
        <f t="shared" si="9"/>
        <v>24911</v>
      </c>
      <c r="N81" s="11">
        <v>0</v>
      </c>
      <c r="O81" s="11">
        <v>0</v>
      </c>
      <c r="P81" s="11">
        <v>0</v>
      </c>
      <c r="Q81" s="11">
        <v>20487</v>
      </c>
      <c r="R81" s="11">
        <v>0</v>
      </c>
      <c r="S81" s="11">
        <f t="shared" si="10"/>
        <v>22699</v>
      </c>
      <c r="T81" s="18">
        <f t="shared" si="11"/>
        <v>20487</v>
      </c>
      <c r="U81" s="19">
        <v>0</v>
      </c>
      <c r="V81" s="19">
        <v>0</v>
      </c>
      <c r="W81" s="19">
        <v>0</v>
      </c>
      <c r="X81" s="19">
        <v>20487</v>
      </c>
      <c r="Y81" s="19">
        <v>5119</v>
      </c>
      <c r="Z81" s="18">
        <f t="shared" si="12"/>
        <v>25606</v>
      </c>
      <c r="AA81" s="11">
        <v>0</v>
      </c>
      <c r="AB81" s="11">
        <v>0</v>
      </c>
      <c r="AC81" s="11">
        <v>0</v>
      </c>
      <c r="AD81" s="11">
        <v>27012.43</v>
      </c>
      <c r="AE81" s="11">
        <f t="shared" si="8"/>
        <v>27012.43</v>
      </c>
      <c r="AF81" s="12">
        <v>0</v>
      </c>
      <c r="AG81" s="12">
        <v>0</v>
      </c>
      <c r="AH81" s="12">
        <v>0</v>
      </c>
      <c r="AI81" s="12">
        <v>20447</v>
      </c>
      <c r="AJ81" s="12">
        <f t="shared" si="13"/>
        <v>20447</v>
      </c>
      <c r="AK81" s="12">
        <v>0</v>
      </c>
      <c r="AL81" s="12">
        <v>0</v>
      </c>
      <c r="AM81" s="12">
        <v>0</v>
      </c>
      <c r="AN81" s="12">
        <v>20487</v>
      </c>
      <c r="AO81" s="12">
        <f t="shared" si="14"/>
        <v>20487</v>
      </c>
      <c r="AP81" s="20">
        <f t="shared" si="15"/>
        <v>111938</v>
      </c>
    </row>
    <row r="82" spans="1:42" ht="15" customHeight="1">
      <c r="A82" s="14">
        <v>81</v>
      </c>
      <c r="B82" s="14" t="s">
        <v>281</v>
      </c>
      <c r="C82" s="14" t="s">
        <v>282</v>
      </c>
      <c r="D82" s="22" t="s">
        <v>283</v>
      </c>
      <c r="E82" s="16">
        <v>18559219</v>
      </c>
      <c r="F82" s="17">
        <v>0</v>
      </c>
      <c r="G82" s="17">
        <v>0</v>
      </c>
      <c r="H82" s="11">
        <v>0</v>
      </c>
      <c r="I82" s="11">
        <v>0</v>
      </c>
      <c r="J82" s="11">
        <v>0</v>
      </c>
      <c r="K82" s="11">
        <v>17803</v>
      </c>
      <c r="L82" s="11">
        <v>11166</v>
      </c>
      <c r="M82" s="18">
        <f t="shared" si="9"/>
        <v>28969</v>
      </c>
      <c r="N82" s="11">
        <v>0</v>
      </c>
      <c r="O82" s="11">
        <v>0</v>
      </c>
      <c r="P82" s="11">
        <v>0</v>
      </c>
      <c r="Q82" s="11">
        <v>17803</v>
      </c>
      <c r="R82" s="11">
        <v>40446</v>
      </c>
      <c r="S82" s="11">
        <f t="shared" si="10"/>
        <v>43609</v>
      </c>
      <c r="T82" s="18">
        <f t="shared" si="11"/>
        <v>58249</v>
      </c>
      <c r="U82" s="19">
        <v>0</v>
      </c>
      <c r="V82" s="19">
        <v>0</v>
      </c>
      <c r="W82" s="19">
        <v>0</v>
      </c>
      <c r="X82" s="19">
        <v>17803</v>
      </c>
      <c r="Y82" s="19">
        <v>46570</v>
      </c>
      <c r="Z82" s="18">
        <f t="shared" si="12"/>
        <v>64373</v>
      </c>
      <c r="AA82" s="11">
        <v>0</v>
      </c>
      <c r="AB82" s="11">
        <v>0</v>
      </c>
      <c r="AC82" s="11">
        <v>0</v>
      </c>
      <c r="AD82" s="11">
        <v>32853.35</v>
      </c>
      <c r="AE82" s="11">
        <f t="shared" si="8"/>
        <v>32853.35</v>
      </c>
      <c r="AF82" s="12">
        <v>0</v>
      </c>
      <c r="AG82" s="12">
        <v>0</v>
      </c>
      <c r="AH82" s="12">
        <v>0</v>
      </c>
      <c r="AI82" s="12">
        <v>17803</v>
      </c>
      <c r="AJ82" s="12">
        <f t="shared" si="13"/>
        <v>17803</v>
      </c>
      <c r="AK82" s="12">
        <v>0</v>
      </c>
      <c r="AL82" s="12">
        <v>0</v>
      </c>
      <c r="AM82" s="12">
        <v>0</v>
      </c>
      <c r="AN82" s="12">
        <v>17803</v>
      </c>
      <c r="AO82" s="12">
        <f t="shared" si="14"/>
        <v>17803</v>
      </c>
      <c r="AP82" s="20">
        <f t="shared" si="15"/>
        <v>187197</v>
      </c>
    </row>
    <row r="83" spans="1:42" ht="15" customHeight="1">
      <c r="A83" s="14">
        <v>82</v>
      </c>
      <c r="B83" s="14" t="s">
        <v>284</v>
      </c>
      <c r="C83" s="14" t="s">
        <v>285</v>
      </c>
      <c r="D83" s="22" t="s">
        <v>286</v>
      </c>
      <c r="E83" s="16">
        <v>34414414</v>
      </c>
      <c r="F83" s="17">
        <v>0</v>
      </c>
      <c r="G83" s="17">
        <v>0</v>
      </c>
      <c r="H83" s="11">
        <v>0</v>
      </c>
      <c r="I83" s="11">
        <v>0</v>
      </c>
      <c r="J83" s="11">
        <v>0</v>
      </c>
      <c r="K83" s="11">
        <v>153144</v>
      </c>
      <c r="L83" s="11">
        <v>0</v>
      </c>
      <c r="M83" s="18">
        <f t="shared" si="9"/>
        <v>153144</v>
      </c>
      <c r="N83" s="11">
        <v>0</v>
      </c>
      <c r="O83" s="11">
        <v>0</v>
      </c>
      <c r="P83" s="11">
        <v>0</v>
      </c>
      <c r="Q83" s="11">
        <v>153144</v>
      </c>
      <c r="R83" s="11">
        <v>0</v>
      </c>
      <c r="S83" s="11">
        <f t="shared" si="10"/>
        <v>153144</v>
      </c>
      <c r="T83" s="18">
        <f t="shared" si="11"/>
        <v>153144</v>
      </c>
      <c r="U83" s="19">
        <v>0</v>
      </c>
      <c r="V83" s="19">
        <v>0</v>
      </c>
      <c r="W83" s="19">
        <v>0</v>
      </c>
      <c r="X83" s="19">
        <v>153144</v>
      </c>
      <c r="Y83" s="19">
        <v>0</v>
      </c>
      <c r="Z83" s="18">
        <f t="shared" si="12"/>
        <v>153144</v>
      </c>
      <c r="AA83" s="11">
        <v>0</v>
      </c>
      <c r="AB83" s="11">
        <v>0</v>
      </c>
      <c r="AC83" s="11">
        <v>0</v>
      </c>
      <c r="AD83" s="11">
        <v>784459.45</v>
      </c>
      <c r="AE83" s="11">
        <f t="shared" si="8"/>
        <v>784459.45</v>
      </c>
      <c r="AF83" s="12">
        <v>0</v>
      </c>
      <c r="AG83" s="12">
        <v>0</v>
      </c>
      <c r="AH83" s="12">
        <v>0</v>
      </c>
      <c r="AI83" s="12">
        <v>100</v>
      </c>
      <c r="AJ83" s="12">
        <f t="shared" si="13"/>
        <v>100</v>
      </c>
      <c r="AK83" s="12">
        <v>0</v>
      </c>
      <c r="AL83" s="12">
        <v>0</v>
      </c>
      <c r="AM83" s="12">
        <v>0</v>
      </c>
      <c r="AN83" s="12">
        <v>100</v>
      </c>
      <c r="AO83" s="12">
        <f t="shared" si="14"/>
        <v>100</v>
      </c>
      <c r="AP83" s="20">
        <f t="shared" si="15"/>
        <v>459632</v>
      </c>
    </row>
    <row r="84" spans="1:42" ht="15" customHeight="1">
      <c r="A84" s="14">
        <v>88</v>
      </c>
      <c r="B84" s="14" t="s">
        <v>287</v>
      </c>
      <c r="C84" s="14" t="s">
        <v>288</v>
      </c>
      <c r="D84" s="22" t="s">
        <v>289</v>
      </c>
      <c r="E84" s="16">
        <v>39932735</v>
      </c>
      <c r="F84" s="17">
        <v>0</v>
      </c>
      <c r="G84" s="17">
        <v>0</v>
      </c>
      <c r="H84" s="11">
        <v>81945.259999999995</v>
      </c>
      <c r="I84" s="11">
        <v>0</v>
      </c>
      <c r="J84" s="11">
        <v>0</v>
      </c>
      <c r="K84" s="11">
        <v>240224</v>
      </c>
      <c r="L84" s="11">
        <v>0</v>
      </c>
      <c r="M84" s="18">
        <f t="shared" si="9"/>
        <v>322169.26</v>
      </c>
      <c r="N84" s="11">
        <v>81945.259999999995</v>
      </c>
      <c r="O84" s="11">
        <v>0</v>
      </c>
      <c r="P84" s="11">
        <v>0</v>
      </c>
      <c r="Q84" s="11">
        <v>240224</v>
      </c>
      <c r="R84" s="11">
        <v>0</v>
      </c>
      <c r="S84" s="11">
        <f t="shared" si="10"/>
        <v>240224</v>
      </c>
      <c r="T84" s="18">
        <f t="shared" si="11"/>
        <v>322169.26</v>
      </c>
      <c r="U84" s="19">
        <f>81945.26+9150.09</f>
        <v>91095.349999999991</v>
      </c>
      <c r="V84" s="19">
        <v>0</v>
      </c>
      <c r="W84" s="19">
        <v>0</v>
      </c>
      <c r="X84" s="19">
        <v>240224</v>
      </c>
      <c r="Y84" s="19">
        <v>0</v>
      </c>
      <c r="Z84" s="18">
        <f t="shared" si="12"/>
        <v>331319.34999999998</v>
      </c>
      <c r="AA84" s="11">
        <v>81945.259999999995</v>
      </c>
      <c r="AB84" s="11">
        <v>0</v>
      </c>
      <c r="AC84" s="11">
        <v>0</v>
      </c>
      <c r="AD84" s="11">
        <v>323227.7</v>
      </c>
      <c r="AE84" s="11">
        <f t="shared" si="8"/>
        <v>405172.96</v>
      </c>
      <c r="AF84" s="12">
        <f>91055.54+59853.44</f>
        <v>150908.97999999998</v>
      </c>
      <c r="AG84" s="12">
        <v>0</v>
      </c>
      <c r="AH84" s="12">
        <v>0</v>
      </c>
      <c r="AI84" s="12">
        <v>44355</v>
      </c>
      <c r="AJ84" s="12">
        <f t="shared" si="13"/>
        <v>195263.97999999998</v>
      </c>
      <c r="AK84" s="12">
        <v>111006.68333333335</v>
      </c>
      <c r="AL84" s="12">
        <v>0</v>
      </c>
      <c r="AM84" s="12">
        <v>0</v>
      </c>
      <c r="AN84" s="12">
        <v>42532.666666666664</v>
      </c>
      <c r="AO84" s="12">
        <f t="shared" si="14"/>
        <v>153539.35</v>
      </c>
      <c r="AP84" s="20">
        <f t="shared" si="15"/>
        <v>1324461.2000000002</v>
      </c>
    </row>
    <row r="85" spans="1:42" ht="15" customHeight="1">
      <c r="A85" s="14">
        <v>85</v>
      </c>
      <c r="B85" s="14" t="s">
        <v>290</v>
      </c>
      <c r="C85" s="14" t="s">
        <v>291</v>
      </c>
      <c r="D85" s="22" t="s">
        <v>292</v>
      </c>
      <c r="E85" s="16">
        <v>39618148</v>
      </c>
      <c r="F85" s="17">
        <v>388555.47</v>
      </c>
      <c r="G85" s="17">
        <v>5528</v>
      </c>
      <c r="H85" s="11">
        <v>0</v>
      </c>
      <c r="I85" s="11">
        <v>0</v>
      </c>
      <c r="J85" s="11">
        <v>0</v>
      </c>
      <c r="K85" s="11">
        <v>532846</v>
      </c>
      <c r="L85" s="11">
        <v>49187</v>
      </c>
      <c r="M85" s="18">
        <f t="shared" si="9"/>
        <v>582033</v>
      </c>
      <c r="N85" s="11">
        <v>0</v>
      </c>
      <c r="O85" s="11">
        <v>0</v>
      </c>
      <c r="P85" s="11">
        <v>0</v>
      </c>
      <c r="Q85" s="11">
        <v>532846</v>
      </c>
      <c r="R85" s="11">
        <v>62551</v>
      </c>
      <c r="S85" s="11">
        <f t="shared" si="10"/>
        <v>588715</v>
      </c>
      <c r="T85" s="18">
        <f t="shared" si="11"/>
        <v>595397</v>
      </c>
      <c r="U85" s="19">
        <v>0</v>
      </c>
      <c r="V85" s="19">
        <v>0</v>
      </c>
      <c r="W85" s="19">
        <v>0</v>
      </c>
      <c r="X85" s="19">
        <v>532846</v>
      </c>
      <c r="Y85" s="19">
        <v>108809</v>
      </c>
      <c r="Z85" s="18">
        <f t="shared" si="12"/>
        <v>641655</v>
      </c>
      <c r="AA85" s="11">
        <v>0</v>
      </c>
      <c r="AB85" s="11">
        <v>0</v>
      </c>
      <c r="AC85" s="11">
        <v>0</v>
      </c>
      <c r="AD85" s="11">
        <v>55928.53</v>
      </c>
      <c r="AE85" s="11">
        <f t="shared" si="8"/>
        <v>55928.53</v>
      </c>
      <c r="AF85" s="12">
        <v>0</v>
      </c>
      <c r="AG85" s="12">
        <v>0</v>
      </c>
      <c r="AH85" s="12">
        <v>0</v>
      </c>
      <c r="AI85" s="12">
        <v>532846</v>
      </c>
      <c r="AJ85" s="12">
        <f t="shared" si="13"/>
        <v>532846</v>
      </c>
      <c r="AK85" s="12">
        <v>0</v>
      </c>
      <c r="AL85" s="12">
        <v>0</v>
      </c>
      <c r="AM85" s="12">
        <v>0</v>
      </c>
      <c r="AN85" s="12">
        <v>532846</v>
      </c>
      <c r="AO85" s="12">
        <f t="shared" si="14"/>
        <v>532846</v>
      </c>
      <c r="AP85" s="20">
        <f t="shared" si="15"/>
        <v>3278860.4699999997</v>
      </c>
    </row>
    <row r="86" spans="1:42" ht="15" customHeight="1">
      <c r="A86" s="14">
        <v>86</v>
      </c>
      <c r="B86" s="14" t="s">
        <v>293</v>
      </c>
      <c r="C86" s="14" t="s">
        <v>294</v>
      </c>
      <c r="D86" s="22" t="s">
        <v>295</v>
      </c>
      <c r="E86" s="16">
        <v>44182940</v>
      </c>
      <c r="F86" s="17">
        <v>348.87</v>
      </c>
      <c r="G86" s="17">
        <v>0</v>
      </c>
      <c r="H86" s="11">
        <v>0</v>
      </c>
      <c r="I86" s="11">
        <v>0</v>
      </c>
      <c r="J86" s="11">
        <v>0</v>
      </c>
      <c r="K86" s="11">
        <v>198728</v>
      </c>
      <c r="L86" s="11">
        <v>0</v>
      </c>
      <c r="M86" s="18">
        <f t="shared" si="9"/>
        <v>198728</v>
      </c>
      <c r="N86" s="11">
        <v>0</v>
      </c>
      <c r="O86" s="11">
        <v>0</v>
      </c>
      <c r="P86" s="11">
        <v>0</v>
      </c>
      <c r="Q86" s="11">
        <v>198728</v>
      </c>
      <c r="R86" s="11">
        <v>0</v>
      </c>
      <c r="S86" s="11">
        <f t="shared" si="10"/>
        <v>198728</v>
      </c>
      <c r="T86" s="18">
        <f t="shared" si="11"/>
        <v>198728</v>
      </c>
      <c r="U86" s="19">
        <v>0</v>
      </c>
      <c r="V86" s="19">
        <v>0</v>
      </c>
      <c r="W86" s="19">
        <v>0</v>
      </c>
      <c r="X86" s="19">
        <v>198728</v>
      </c>
      <c r="Y86" s="19">
        <v>1443</v>
      </c>
      <c r="Z86" s="18">
        <f t="shared" si="12"/>
        <v>200171</v>
      </c>
      <c r="AA86" s="11">
        <v>0</v>
      </c>
      <c r="AB86" s="11">
        <v>0</v>
      </c>
      <c r="AC86" s="11">
        <v>0</v>
      </c>
      <c r="AD86" s="11">
        <v>161218.13</v>
      </c>
      <c r="AE86" s="11">
        <f t="shared" si="8"/>
        <v>161218.13</v>
      </c>
      <c r="AF86" s="12">
        <v>0</v>
      </c>
      <c r="AG86" s="12">
        <v>0</v>
      </c>
      <c r="AH86" s="12">
        <v>0</v>
      </c>
      <c r="AI86" s="12">
        <v>159720</v>
      </c>
      <c r="AJ86" s="12">
        <f t="shared" si="13"/>
        <v>159720</v>
      </c>
      <c r="AK86" s="12">
        <v>0</v>
      </c>
      <c r="AL86" s="12">
        <v>0</v>
      </c>
      <c r="AM86" s="12">
        <v>0</v>
      </c>
      <c r="AN86" s="12">
        <v>173203.66666666666</v>
      </c>
      <c r="AO86" s="12">
        <f t="shared" si="14"/>
        <v>173203.66666666666</v>
      </c>
      <c r="AP86" s="20">
        <f t="shared" si="15"/>
        <v>930899.53666666662</v>
      </c>
    </row>
    <row r="87" spans="1:42" ht="15" customHeight="1">
      <c r="A87" s="14">
        <v>83</v>
      </c>
      <c r="B87" s="14" t="s">
        <v>296</v>
      </c>
      <c r="C87" s="14" t="s">
        <v>297</v>
      </c>
      <c r="D87" s="22" t="s">
        <v>298</v>
      </c>
      <c r="E87" s="16">
        <v>35200141</v>
      </c>
      <c r="F87" s="17">
        <v>7090.07</v>
      </c>
      <c r="G87" s="17">
        <v>0</v>
      </c>
      <c r="H87" s="11">
        <v>0</v>
      </c>
      <c r="I87" s="11">
        <v>0</v>
      </c>
      <c r="J87" s="11">
        <v>0</v>
      </c>
      <c r="K87" s="11">
        <v>160179</v>
      </c>
      <c r="L87" s="11">
        <v>8319</v>
      </c>
      <c r="M87" s="18">
        <f t="shared" si="9"/>
        <v>168498</v>
      </c>
      <c r="N87" s="11">
        <v>0</v>
      </c>
      <c r="O87" s="11">
        <v>0</v>
      </c>
      <c r="P87" s="11">
        <v>0</v>
      </c>
      <c r="Q87" s="11">
        <v>160179</v>
      </c>
      <c r="R87" s="11">
        <v>18120</v>
      </c>
      <c r="S87" s="11">
        <f t="shared" si="10"/>
        <v>173398.5</v>
      </c>
      <c r="T87" s="18">
        <f t="shared" si="11"/>
        <v>178299</v>
      </c>
      <c r="U87" s="19">
        <v>0</v>
      </c>
      <c r="V87" s="19">
        <v>0</v>
      </c>
      <c r="W87" s="19">
        <v>0</v>
      </c>
      <c r="X87" s="19">
        <v>160179</v>
      </c>
      <c r="Y87" s="19">
        <v>56505</v>
      </c>
      <c r="Z87" s="18">
        <f t="shared" si="12"/>
        <v>216684</v>
      </c>
      <c r="AA87" s="11">
        <v>0</v>
      </c>
      <c r="AB87" s="11">
        <v>0</v>
      </c>
      <c r="AC87" s="11">
        <v>0</v>
      </c>
      <c r="AD87" s="11">
        <v>101963.93</v>
      </c>
      <c r="AE87" s="11">
        <f t="shared" si="8"/>
        <v>101963.93</v>
      </c>
      <c r="AF87" s="12">
        <v>0</v>
      </c>
      <c r="AG87" s="12">
        <v>0</v>
      </c>
      <c r="AH87" s="12">
        <v>0</v>
      </c>
      <c r="AI87" s="12">
        <v>160179</v>
      </c>
      <c r="AJ87" s="12">
        <f t="shared" si="13"/>
        <v>160179</v>
      </c>
      <c r="AK87" s="12">
        <v>0</v>
      </c>
      <c r="AL87" s="12">
        <v>0</v>
      </c>
      <c r="AM87" s="12">
        <v>0</v>
      </c>
      <c r="AN87" s="12">
        <v>160179</v>
      </c>
      <c r="AO87" s="12">
        <f t="shared" si="14"/>
        <v>160179</v>
      </c>
      <c r="AP87" s="20">
        <f t="shared" si="15"/>
        <v>890929.07000000007</v>
      </c>
    </row>
    <row r="88" spans="1:42" ht="15" customHeight="1">
      <c r="A88" s="14">
        <v>84</v>
      </c>
      <c r="B88" s="14" t="s">
        <v>299</v>
      </c>
      <c r="C88" s="14" t="s">
        <v>300</v>
      </c>
      <c r="D88" s="22" t="s">
        <v>301</v>
      </c>
      <c r="E88" s="16">
        <v>41412378</v>
      </c>
      <c r="F88" s="17">
        <v>0</v>
      </c>
      <c r="G88" s="17">
        <v>0</v>
      </c>
      <c r="H88" s="11">
        <v>0</v>
      </c>
      <c r="I88" s="11">
        <v>131793.24</v>
      </c>
      <c r="J88" s="11">
        <v>291285.33</v>
      </c>
      <c r="K88" s="11">
        <v>231</v>
      </c>
      <c r="L88" s="11">
        <v>0</v>
      </c>
      <c r="M88" s="18">
        <f t="shared" si="9"/>
        <v>423309.57</v>
      </c>
      <c r="N88" s="11">
        <v>0</v>
      </c>
      <c r="O88" s="11">
        <v>131793.24</v>
      </c>
      <c r="P88" s="11">
        <v>291285.33</v>
      </c>
      <c r="Q88" s="11">
        <v>231</v>
      </c>
      <c r="R88" s="11">
        <v>5</v>
      </c>
      <c r="S88" s="11">
        <f t="shared" si="10"/>
        <v>233.5</v>
      </c>
      <c r="T88" s="18">
        <f t="shared" si="11"/>
        <v>423314.57</v>
      </c>
      <c r="U88" s="19">
        <v>0</v>
      </c>
      <c r="V88" s="19">
        <v>131793.24</v>
      </c>
      <c r="W88" s="19">
        <v>291285.33</v>
      </c>
      <c r="X88" s="19">
        <v>231</v>
      </c>
      <c r="Y88" s="19">
        <v>2558</v>
      </c>
      <c r="Z88" s="18">
        <f t="shared" si="12"/>
        <v>425867.57</v>
      </c>
      <c r="AA88" s="11">
        <v>0</v>
      </c>
      <c r="AB88" s="11">
        <v>126092.11</v>
      </c>
      <c r="AC88" s="11">
        <v>118281.24</v>
      </c>
      <c r="AD88" s="11">
        <v>4476</v>
      </c>
      <c r="AE88" s="11">
        <f t="shared" si="8"/>
        <v>248849.35</v>
      </c>
      <c r="AF88" s="12">
        <v>0</v>
      </c>
      <c r="AG88" s="12">
        <v>102647.2</v>
      </c>
      <c r="AH88" s="12">
        <v>128074.52</v>
      </c>
      <c r="AI88" s="12">
        <v>118</v>
      </c>
      <c r="AJ88" s="12">
        <f t="shared" si="13"/>
        <v>230839.72</v>
      </c>
      <c r="AK88" s="12">
        <v>0</v>
      </c>
      <c r="AL88" s="12">
        <v>108666.15666666666</v>
      </c>
      <c r="AM88" s="12">
        <v>114511.54666666668</v>
      </c>
      <c r="AN88" s="12">
        <v>231</v>
      </c>
      <c r="AO88" s="12">
        <f t="shared" si="14"/>
        <v>223408.70333333334</v>
      </c>
      <c r="AP88" s="20">
        <f t="shared" si="15"/>
        <v>1726740.1333333333</v>
      </c>
    </row>
    <row r="89" spans="1:42" ht="15" customHeight="1">
      <c r="A89" s="14">
        <v>87</v>
      </c>
      <c r="B89" s="14" t="s">
        <v>302</v>
      </c>
      <c r="C89" s="14" t="s">
        <v>303</v>
      </c>
      <c r="D89" s="22" t="s">
        <v>304</v>
      </c>
      <c r="E89" s="16">
        <v>36965967</v>
      </c>
      <c r="F89" s="17">
        <v>24498.55</v>
      </c>
      <c r="G89" s="17">
        <v>0</v>
      </c>
      <c r="H89" s="11">
        <v>0</v>
      </c>
      <c r="I89" s="11">
        <v>0</v>
      </c>
      <c r="J89" s="11">
        <v>0</v>
      </c>
      <c r="K89" s="11">
        <v>91462</v>
      </c>
      <c r="L89" s="11">
        <v>0</v>
      </c>
      <c r="M89" s="18">
        <f t="shared" si="9"/>
        <v>91462</v>
      </c>
      <c r="N89" s="11">
        <v>0</v>
      </c>
      <c r="O89" s="11">
        <v>0</v>
      </c>
      <c r="P89" s="11">
        <v>0</v>
      </c>
      <c r="Q89" s="11">
        <v>91462</v>
      </c>
      <c r="R89" s="11">
        <v>0</v>
      </c>
      <c r="S89" s="11">
        <f t="shared" si="10"/>
        <v>91462</v>
      </c>
      <c r="T89" s="18">
        <f t="shared" si="11"/>
        <v>91462</v>
      </c>
      <c r="U89" s="19">
        <v>0</v>
      </c>
      <c r="V89" s="19">
        <v>0</v>
      </c>
      <c r="W89" s="19">
        <v>0</v>
      </c>
      <c r="X89" s="19">
        <v>91462</v>
      </c>
      <c r="Y89" s="19">
        <v>0</v>
      </c>
      <c r="Z89" s="18">
        <f t="shared" si="12"/>
        <v>91462</v>
      </c>
      <c r="AA89" s="11">
        <v>0</v>
      </c>
      <c r="AB89" s="11">
        <v>0</v>
      </c>
      <c r="AC89" s="11">
        <v>0</v>
      </c>
      <c r="AD89" s="11">
        <v>74872.45</v>
      </c>
      <c r="AE89" s="11">
        <f t="shared" si="8"/>
        <v>74872.45</v>
      </c>
      <c r="AF89" s="12">
        <v>0</v>
      </c>
      <c r="AG89" s="12">
        <v>0</v>
      </c>
      <c r="AH89" s="12">
        <v>0</v>
      </c>
      <c r="AI89" s="12">
        <v>100</v>
      </c>
      <c r="AJ89" s="12">
        <f t="shared" si="13"/>
        <v>100</v>
      </c>
      <c r="AK89" s="12">
        <v>0</v>
      </c>
      <c r="AL89" s="12">
        <v>0</v>
      </c>
      <c r="AM89" s="12">
        <v>0</v>
      </c>
      <c r="AN89" s="12">
        <v>100</v>
      </c>
      <c r="AO89" s="12">
        <f t="shared" si="14"/>
        <v>100</v>
      </c>
      <c r="AP89" s="20">
        <f t="shared" si="15"/>
        <v>299084.55</v>
      </c>
    </row>
    <row r="90" spans="1:42" ht="15" customHeight="1">
      <c r="A90" s="14">
        <v>89</v>
      </c>
      <c r="B90" s="14" t="s">
        <v>305</v>
      </c>
      <c r="C90" s="14" t="s">
        <v>306</v>
      </c>
      <c r="D90" s="22" t="s">
        <v>307</v>
      </c>
      <c r="E90" s="16">
        <v>16140205</v>
      </c>
      <c r="F90" s="17">
        <v>0</v>
      </c>
      <c r="G90" s="17">
        <v>0</v>
      </c>
      <c r="H90" s="11">
        <v>49263.933333333327</v>
      </c>
      <c r="I90" s="11">
        <v>0</v>
      </c>
      <c r="J90" s="11">
        <v>0</v>
      </c>
      <c r="K90" s="11">
        <v>47767</v>
      </c>
      <c r="L90" s="11">
        <v>4222</v>
      </c>
      <c r="M90" s="18">
        <f t="shared" si="9"/>
        <v>101252.93333333332</v>
      </c>
      <c r="N90" s="11">
        <v>49263.933333333327</v>
      </c>
      <c r="O90" s="11">
        <v>0</v>
      </c>
      <c r="P90" s="11">
        <v>0</v>
      </c>
      <c r="Q90" s="11">
        <v>47767</v>
      </c>
      <c r="R90" s="11">
        <v>9541</v>
      </c>
      <c r="S90" s="11">
        <f t="shared" si="10"/>
        <v>54648.5</v>
      </c>
      <c r="T90" s="18">
        <f t="shared" si="11"/>
        <v>106571.93333333332</v>
      </c>
      <c r="U90" s="19">
        <v>49263.933333333327</v>
      </c>
      <c r="V90" s="19">
        <v>0</v>
      </c>
      <c r="W90" s="19">
        <v>0</v>
      </c>
      <c r="X90" s="19">
        <v>47767</v>
      </c>
      <c r="Y90" s="19">
        <v>540</v>
      </c>
      <c r="Z90" s="18">
        <f t="shared" si="12"/>
        <v>97570.93333333332</v>
      </c>
      <c r="AA90" s="11">
        <v>122817.79</v>
      </c>
      <c r="AB90" s="11">
        <v>0</v>
      </c>
      <c r="AC90" s="11">
        <v>0</v>
      </c>
      <c r="AD90" s="11">
        <v>79891.899999999994</v>
      </c>
      <c r="AE90" s="11">
        <f t="shared" si="8"/>
        <v>202709.69</v>
      </c>
      <c r="AF90" s="12">
        <v>63951.67</v>
      </c>
      <c r="AG90" s="12">
        <v>0</v>
      </c>
      <c r="AH90" s="12">
        <v>0</v>
      </c>
      <c r="AI90" s="12">
        <v>47767</v>
      </c>
      <c r="AJ90" s="12">
        <f t="shared" si="13"/>
        <v>111718.67</v>
      </c>
      <c r="AK90" s="12">
        <v>55065.206666666665</v>
      </c>
      <c r="AL90" s="12">
        <v>0</v>
      </c>
      <c r="AM90" s="12">
        <v>0</v>
      </c>
      <c r="AN90" s="12">
        <v>47767</v>
      </c>
      <c r="AO90" s="12">
        <f t="shared" si="14"/>
        <v>102832.20666666667</v>
      </c>
      <c r="AP90" s="20">
        <f t="shared" si="15"/>
        <v>519946.67666666658</v>
      </c>
    </row>
    <row r="91" spans="1:42" ht="15" customHeight="1">
      <c r="A91" s="14">
        <v>90</v>
      </c>
      <c r="B91" s="14" t="s">
        <v>308</v>
      </c>
      <c r="C91" s="14" t="s">
        <v>309</v>
      </c>
      <c r="D91" s="22" t="s">
        <v>310</v>
      </c>
      <c r="E91" s="16">
        <v>45190843</v>
      </c>
      <c r="F91" s="17">
        <v>0</v>
      </c>
      <c r="G91" s="17">
        <v>0</v>
      </c>
      <c r="H91" s="11">
        <v>0</v>
      </c>
      <c r="I91" s="11">
        <v>0</v>
      </c>
      <c r="J91" s="11">
        <v>0</v>
      </c>
      <c r="K91" s="11">
        <v>35161</v>
      </c>
      <c r="L91" s="11">
        <v>0</v>
      </c>
      <c r="M91" s="18">
        <f t="shared" si="9"/>
        <v>35161</v>
      </c>
      <c r="N91" s="11">
        <v>0</v>
      </c>
      <c r="O91" s="11">
        <v>0</v>
      </c>
      <c r="P91" s="11">
        <v>0</v>
      </c>
      <c r="Q91" s="11">
        <v>35161</v>
      </c>
      <c r="R91" s="11">
        <v>0</v>
      </c>
      <c r="S91" s="11">
        <f t="shared" si="10"/>
        <v>35161</v>
      </c>
      <c r="T91" s="18">
        <f t="shared" si="11"/>
        <v>35161</v>
      </c>
      <c r="U91" s="19">
        <v>0</v>
      </c>
      <c r="V91" s="19">
        <v>0</v>
      </c>
      <c r="W91" s="19">
        <v>0</v>
      </c>
      <c r="X91" s="19">
        <v>35161</v>
      </c>
      <c r="Y91" s="19">
        <v>0</v>
      </c>
      <c r="Z91" s="18">
        <f t="shared" si="12"/>
        <v>35161</v>
      </c>
      <c r="AA91" s="11">
        <v>0</v>
      </c>
      <c r="AB91" s="11">
        <v>0</v>
      </c>
      <c r="AC91" s="11">
        <v>0</v>
      </c>
      <c r="AD91" s="11">
        <v>79891.899999999994</v>
      </c>
      <c r="AE91" s="11">
        <f t="shared" si="8"/>
        <v>79891.899999999994</v>
      </c>
      <c r="AF91" s="12">
        <v>0</v>
      </c>
      <c r="AG91" s="12">
        <v>0</v>
      </c>
      <c r="AH91" s="12">
        <v>0</v>
      </c>
      <c r="AI91" s="12">
        <v>100</v>
      </c>
      <c r="AJ91" s="12">
        <f t="shared" si="13"/>
        <v>100</v>
      </c>
      <c r="AK91" s="12">
        <v>0</v>
      </c>
      <c r="AL91" s="12">
        <v>0</v>
      </c>
      <c r="AM91" s="12">
        <v>0</v>
      </c>
      <c r="AN91" s="12">
        <v>100</v>
      </c>
      <c r="AO91" s="12">
        <f t="shared" si="14"/>
        <v>100</v>
      </c>
      <c r="AP91" s="20">
        <f t="shared" si="15"/>
        <v>105683</v>
      </c>
    </row>
    <row r="92" spans="1:42" ht="15" customHeight="1">
      <c r="A92" s="14">
        <v>91</v>
      </c>
      <c r="B92" s="14" t="s">
        <v>311</v>
      </c>
      <c r="C92" s="14" t="s">
        <v>312</v>
      </c>
      <c r="D92" s="22" t="s">
        <v>313</v>
      </c>
      <c r="E92" s="16">
        <v>48907340</v>
      </c>
      <c r="F92" s="17">
        <v>0</v>
      </c>
      <c r="G92" s="17">
        <v>0</v>
      </c>
      <c r="H92" s="11">
        <v>1447363.51</v>
      </c>
      <c r="I92" s="11">
        <v>0</v>
      </c>
      <c r="J92" s="11">
        <v>0</v>
      </c>
      <c r="K92" s="11">
        <v>65092</v>
      </c>
      <c r="L92" s="11">
        <v>0</v>
      </c>
      <c r="M92" s="18">
        <f t="shared" si="9"/>
        <v>1512455.51</v>
      </c>
      <c r="N92" s="11">
        <v>1447363.51</v>
      </c>
      <c r="O92" s="11">
        <v>0</v>
      </c>
      <c r="P92" s="11">
        <v>0</v>
      </c>
      <c r="Q92" s="11">
        <v>65092</v>
      </c>
      <c r="R92" s="11">
        <v>0</v>
      </c>
      <c r="S92" s="11">
        <f t="shared" si="10"/>
        <v>65092</v>
      </c>
      <c r="T92" s="18">
        <f t="shared" si="11"/>
        <v>1512455.51</v>
      </c>
      <c r="U92" s="19">
        <f>1447363.51+63462.29</f>
        <v>1510825.8</v>
      </c>
      <c r="V92" s="19">
        <v>0</v>
      </c>
      <c r="W92" s="19">
        <v>0</v>
      </c>
      <c r="X92" s="19">
        <v>65092</v>
      </c>
      <c r="Y92" s="19">
        <v>1737</v>
      </c>
      <c r="Z92" s="18">
        <f t="shared" si="12"/>
        <v>1577654.8</v>
      </c>
      <c r="AA92" s="11">
        <v>1533756.35</v>
      </c>
      <c r="AB92" s="11">
        <v>0</v>
      </c>
      <c r="AC92" s="11">
        <v>0</v>
      </c>
      <c r="AD92" s="11">
        <v>124414.88</v>
      </c>
      <c r="AE92" s="11">
        <f t="shared" si="8"/>
        <v>1658171.23</v>
      </c>
      <c r="AF92" s="12">
        <v>1430430.28</v>
      </c>
      <c r="AG92" s="12">
        <v>0</v>
      </c>
      <c r="AH92" s="12">
        <v>0</v>
      </c>
      <c r="AI92" s="12">
        <v>59357</v>
      </c>
      <c r="AJ92" s="12">
        <f t="shared" si="13"/>
        <v>1489787.28</v>
      </c>
      <c r="AK92" s="12">
        <v>1630309.55</v>
      </c>
      <c r="AL92" s="12">
        <v>0</v>
      </c>
      <c r="AM92" s="12">
        <v>0</v>
      </c>
      <c r="AN92" s="12">
        <v>61847.666666666664</v>
      </c>
      <c r="AO92" s="12">
        <f t="shared" si="14"/>
        <v>1692157.2166666668</v>
      </c>
      <c r="AP92" s="20">
        <f t="shared" si="15"/>
        <v>7784510.3166666673</v>
      </c>
    </row>
    <row r="93" spans="1:42" ht="15" customHeight="1">
      <c r="A93" s="14">
        <v>92</v>
      </c>
      <c r="B93" s="14" t="s">
        <v>314</v>
      </c>
      <c r="C93" s="14" t="s">
        <v>315</v>
      </c>
      <c r="D93" s="22" t="s">
        <v>316</v>
      </c>
      <c r="E93" s="16">
        <v>35356184</v>
      </c>
      <c r="F93" s="17">
        <v>0</v>
      </c>
      <c r="G93" s="17">
        <v>0</v>
      </c>
      <c r="H93" s="11">
        <v>0</v>
      </c>
      <c r="I93" s="11">
        <v>0</v>
      </c>
      <c r="J93" s="11">
        <v>0</v>
      </c>
      <c r="K93" s="11">
        <v>85035</v>
      </c>
      <c r="L93" s="11">
        <v>0</v>
      </c>
      <c r="M93" s="18">
        <f t="shared" si="9"/>
        <v>85035</v>
      </c>
      <c r="N93" s="11">
        <v>0</v>
      </c>
      <c r="O93" s="11">
        <v>0</v>
      </c>
      <c r="P93" s="11">
        <v>0</v>
      </c>
      <c r="Q93" s="11">
        <v>85035</v>
      </c>
      <c r="R93" s="11">
        <v>519</v>
      </c>
      <c r="S93" s="11">
        <f t="shared" si="10"/>
        <v>85294.5</v>
      </c>
      <c r="T93" s="18">
        <f t="shared" si="11"/>
        <v>85554</v>
      </c>
      <c r="U93" s="19">
        <v>0</v>
      </c>
      <c r="V93" s="19">
        <v>0</v>
      </c>
      <c r="W93" s="19">
        <v>0</v>
      </c>
      <c r="X93" s="19">
        <v>85035</v>
      </c>
      <c r="Y93" s="19">
        <v>11354</v>
      </c>
      <c r="Z93" s="18">
        <f t="shared" si="12"/>
        <v>96389</v>
      </c>
      <c r="AA93" s="11">
        <v>0</v>
      </c>
      <c r="AB93" s="11">
        <v>0</v>
      </c>
      <c r="AC93" s="11">
        <v>0</v>
      </c>
      <c r="AD93" s="11">
        <v>74156.800000000003</v>
      </c>
      <c r="AE93" s="11">
        <f t="shared" si="8"/>
        <v>74156.800000000003</v>
      </c>
      <c r="AF93" s="12">
        <v>0</v>
      </c>
      <c r="AG93" s="12">
        <v>0</v>
      </c>
      <c r="AH93" s="12">
        <v>0</v>
      </c>
      <c r="AI93" s="12">
        <v>80475</v>
      </c>
      <c r="AJ93" s="12">
        <f t="shared" si="13"/>
        <v>80475</v>
      </c>
      <c r="AK93" s="12">
        <v>0</v>
      </c>
      <c r="AL93" s="12">
        <v>0</v>
      </c>
      <c r="AM93" s="12">
        <v>0</v>
      </c>
      <c r="AN93" s="12">
        <v>85035</v>
      </c>
      <c r="AO93" s="12">
        <f t="shared" si="14"/>
        <v>85035</v>
      </c>
      <c r="AP93" s="20">
        <f t="shared" si="15"/>
        <v>432488</v>
      </c>
    </row>
    <row r="94" spans="1:42" ht="15" customHeight="1">
      <c r="A94" s="14">
        <v>93</v>
      </c>
      <c r="B94" s="14" t="s">
        <v>317</v>
      </c>
      <c r="C94" s="14" t="s">
        <v>318</v>
      </c>
      <c r="D94" s="22" t="s">
        <v>319</v>
      </c>
      <c r="E94" s="16">
        <v>36997659</v>
      </c>
      <c r="F94" s="17">
        <v>9835.6</v>
      </c>
      <c r="G94" s="17">
        <v>0</v>
      </c>
      <c r="H94" s="11">
        <v>0</v>
      </c>
      <c r="I94" s="11">
        <v>0</v>
      </c>
      <c r="J94" s="11">
        <v>0</v>
      </c>
      <c r="K94" s="11">
        <v>35214</v>
      </c>
      <c r="L94" s="11">
        <v>18473</v>
      </c>
      <c r="M94" s="18">
        <f t="shared" si="9"/>
        <v>53687</v>
      </c>
      <c r="N94" s="11">
        <v>0</v>
      </c>
      <c r="O94" s="11">
        <v>0</v>
      </c>
      <c r="P94" s="11">
        <v>0</v>
      </c>
      <c r="Q94" s="11">
        <v>35214</v>
      </c>
      <c r="R94" s="11">
        <v>0</v>
      </c>
      <c r="S94" s="11">
        <f t="shared" si="10"/>
        <v>44450.5</v>
      </c>
      <c r="T94" s="18">
        <f t="shared" si="11"/>
        <v>35214</v>
      </c>
      <c r="U94" s="19">
        <v>0</v>
      </c>
      <c r="V94" s="19">
        <v>0</v>
      </c>
      <c r="W94" s="19">
        <v>0</v>
      </c>
      <c r="X94" s="19">
        <v>35214</v>
      </c>
      <c r="Y94" s="19">
        <v>20353</v>
      </c>
      <c r="Z94" s="18">
        <f t="shared" si="12"/>
        <v>55567</v>
      </c>
      <c r="AA94" s="11">
        <v>0</v>
      </c>
      <c r="AB94" s="11">
        <v>0</v>
      </c>
      <c r="AC94" s="11">
        <v>0</v>
      </c>
      <c r="AD94" s="11">
        <v>37078.400000000001</v>
      </c>
      <c r="AE94" s="11">
        <f t="shared" si="8"/>
        <v>37078.400000000001</v>
      </c>
      <c r="AF94" s="12">
        <v>0</v>
      </c>
      <c r="AG94" s="12">
        <v>0</v>
      </c>
      <c r="AH94" s="12">
        <v>0</v>
      </c>
      <c r="AI94" s="12">
        <v>35214</v>
      </c>
      <c r="AJ94" s="12">
        <f t="shared" si="13"/>
        <v>35214</v>
      </c>
      <c r="AK94" s="12">
        <v>0</v>
      </c>
      <c r="AL94" s="12">
        <v>0</v>
      </c>
      <c r="AM94" s="12">
        <v>0</v>
      </c>
      <c r="AN94" s="12">
        <v>35214</v>
      </c>
      <c r="AO94" s="12">
        <f t="shared" si="14"/>
        <v>35214</v>
      </c>
      <c r="AP94" s="20">
        <f t="shared" si="15"/>
        <v>224731.6</v>
      </c>
    </row>
    <row r="95" spans="1:42" ht="15" customHeight="1">
      <c r="A95" s="14"/>
      <c r="B95" s="14" t="s">
        <v>320</v>
      </c>
      <c r="C95" s="14" t="s">
        <v>321</v>
      </c>
      <c r="D95" s="22" t="s">
        <v>322</v>
      </c>
      <c r="E95" s="16">
        <v>49280248</v>
      </c>
      <c r="F95" s="17">
        <v>0</v>
      </c>
      <c r="G95" s="17">
        <v>0</v>
      </c>
      <c r="H95" s="11">
        <v>0</v>
      </c>
      <c r="I95" s="11">
        <v>0</v>
      </c>
      <c r="J95" s="11">
        <v>0</v>
      </c>
      <c r="K95" s="11">
        <v>14355</v>
      </c>
      <c r="L95" s="11">
        <v>0</v>
      </c>
      <c r="M95" s="18">
        <f t="shared" si="9"/>
        <v>14355</v>
      </c>
      <c r="N95" s="11">
        <v>0</v>
      </c>
      <c r="O95" s="11">
        <v>0</v>
      </c>
      <c r="P95" s="11">
        <v>0</v>
      </c>
      <c r="Q95" s="11">
        <v>14355</v>
      </c>
      <c r="R95" s="11">
        <v>0</v>
      </c>
      <c r="S95" s="11">
        <f t="shared" si="10"/>
        <v>14355</v>
      </c>
      <c r="T95" s="18">
        <f t="shared" si="11"/>
        <v>14355</v>
      </c>
      <c r="U95" s="19">
        <v>0</v>
      </c>
      <c r="V95" s="19">
        <v>0</v>
      </c>
      <c r="W95" s="19">
        <v>0</v>
      </c>
      <c r="X95" s="19">
        <v>14355</v>
      </c>
      <c r="Y95" s="19">
        <v>0</v>
      </c>
      <c r="Z95" s="18">
        <f t="shared" si="12"/>
        <v>14355</v>
      </c>
      <c r="AA95" s="11">
        <v>0</v>
      </c>
      <c r="AB95" s="11">
        <v>0</v>
      </c>
      <c r="AC95" s="11">
        <v>0</v>
      </c>
      <c r="AD95" s="11">
        <v>42911</v>
      </c>
      <c r="AE95" s="11">
        <f t="shared" si="8"/>
        <v>42911</v>
      </c>
      <c r="AF95" s="12">
        <v>0</v>
      </c>
      <c r="AG95" s="12">
        <v>0</v>
      </c>
      <c r="AH95" s="12">
        <v>0</v>
      </c>
      <c r="AI95" s="12">
        <v>100</v>
      </c>
      <c r="AJ95" s="12">
        <f t="shared" si="13"/>
        <v>100</v>
      </c>
      <c r="AK95" s="12">
        <v>0</v>
      </c>
      <c r="AL95" s="12">
        <v>0</v>
      </c>
      <c r="AM95" s="12">
        <v>0</v>
      </c>
      <c r="AN95" s="12">
        <v>100</v>
      </c>
      <c r="AO95" s="12">
        <f t="shared" si="14"/>
        <v>100</v>
      </c>
      <c r="AP95" s="20">
        <f t="shared" si="15"/>
        <v>43265</v>
      </c>
    </row>
    <row r="96" spans="1:42" ht="15" customHeight="1">
      <c r="A96" s="14"/>
      <c r="B96" s="14" t="s">
        <v>323</v>
      </c>
      <c r="C96" s="14" t="s">
        <v>324</v>
      </c>
      <c r="D96" s="22" t="s">
        <v>325</v>
      </c>
      <c r="E96" s="16">
        <v>45919676</v>
      </c>
      <c r="F96" s="17">
        <v>0</v>
      </c>
      <c r="G96" s="17">
        <v>0</v>
      </c>
      <c r="H96" s="11">
        <v>0</v>
      </c>
      <c r="I96" s="11">
        <v>0</v>
      </c>
      <c r="J96" s="11">
        <v>0</v>
      </c>
      <c r="K96" s="11">
        <v>8554</v>
      </c>
      <c r="L96" s="11">
        <v>0</v>
      </c>
      <c r="M96" s="18">
        <f t="shared" si="9"/>
        <v>8554</v>
      </c>
      <c r="N96" s="11">
        <v>0</v>
      </c>
      <c r="O96" s="11">
        <v>0</v>
      </c>
      <c r="P96" s="11">
        <v>0</v>
      </c>
      <c r="Q96" s="11">
        <v>8554</v>
      </c>
      <c r="R96" s="11">
        <v>0</v>
      </c>
      <c r="S96" s="11">
        <f t="shared" si="10"/>
        <v>8554</v>
      </c>
      <c r="T96" s="18">
        <f t="shared" si="11"/>
        <v>8554</v>
      </c>
      <c r="U96" s="19">
        <v>0</v>
      </c>
      <c r="V96" s="19">
        <v>0</v>
      </c>
      <c r="W96" s="19">
        <v>0</v>
      </c>
      <c r="X96" s="19">
        <v>8554</v>
      </c>
      <c r="Y96" s="19">
        <v>0</v>
      </c>
      <c r="Z96" s="18">
        <f t="shared" si="12"/>
        <v>8554</v>
      </c>
      <c r="AA96" s="11">
        <v>0</v>
      </c>
      <c r="AB96" s="11">
        <v>0</v>
      </c>
      <c r="AC96" s="11">
        <v>0</v>
      </c>
      <c r="AD96" s="11">
        <v>52788.66</v>
      </c>
      <c r="AE96" s="11">
        <f t="shared" si="8"/>
        <v>52788.66</v>
      </c>
      <c r="AF96" s="12">
        <v>0</v>
      </c>
      <c r="AG96" s="12">
        <v>0</v>
      </c>
      <c r="AH96" s="12">
        <v>0</v>
      </c>
      <c r="AI96" s="12">
        <v>236</v>
      </c>
      <c r="AJ96" s="12">
        <f t="shared" si="13"/>
        <v>236</v>
      </c>
      <c r="AK96" s="12">
        <v>0</v>
      </c>
      <c r="AL96" s="12">
        <v>0</v>
      </c>
      <c r="AM96" s="12">
        <v>0</v>
      </c>
      <c r="AN96" s="12">
        <v>321</v>
      </c>
      <c r="AO96" s="12">
        <f t="shared" si="14"/>
        <v>321</v>
      </c>
      <c r="AP96" s="20">
        <f t="shared" si="15"/>
        <v>26219</v>
      </c>
    </row>
    <row r="97" spans="1:42" ht="15" customHeight="1">
      <c r="A97" s="14"/>
      <c r="B97" s="14" t="s">
        <v>326</v>
      </c>
      <c r="C97" s="14" t="s">
        <v>327</v>
      </c>
      <c r="D97" s="22" t="s">
        <v>328</v>
      </c>
      <c r="E97" s="16">
        <v>24664944</v>
      </c>
      <c r="F97" s="17">
        <v>0</v>
      </c>
      <c r="G97" s="17">
        <v>0</v>
      </c>
      <c r="H97" s="11">
        <v>0</v>
      </c>
      <c r="I97" s="11">
        <v>0</v>
      </c>
      <c r="J97" s="11">
        <v>0</v>
      </c>
      <c r="K97" s="11">
        <v>7667</v>
      </c>
      <c r="L97" s="11">
        <v>96930</v>
      </c>
      <c r="M97" s="18">
        <f t="shared" si="9"/>
        <v>104597</v>
      </c>
      <c r="N97" s="11">
        <v>0</v>
      </c>
      <c r="O97" s="11">
        <v>0</v>
      </c>
      <c r="P97" s="11">
        <v>0</v>
      </c>
      <c r="Q97" s="11">
        <v>7667</v>
      </c>
      <c r="R97" s="11">
        <v>127633</v>
      </c>
      <c r="S97" s="11">
        <f t="shared" si="10"/>
        <v>119948.5</v>
      </c>
      <c r="T97" s="18">
        <f t="shared" si="11"/>
        <v>135300</v>
      </c>
      <c r="U97" s="19">
        <v>0</v>
      </c>
      <c r="V97" s="19">
        <v>0</v>
      </c>
      <c r="W97" s="19">
        <v>0</v>
      </c>
      <c r="X97" s="19">
        <v>7667</v>
      </c>
      <c r="Y97" s="19">
        <v>141865</v>
      </c>
      <c r="Z97" s="18">
        <f t="shared" si="12"/>
        <v>149532</v>
      </c>
      <c r="AA97" s="11">
        <v>0</v>
      </c>
      <c r="AB97" s="11">
        <v>0</v>
      </c>
      <c r="AC97" s="11">
        <v>0</v>
      </c>
      <c r="AD97" s="11">
        <v>128733</v>
      </c>
      <c r="AE97" s="11">
        <f t="shared" si="8"/>
        <v>128733</v>
      </c>
      <c r="AF97" s="12">
        <v>0</v>
      </c>
      <c r="AG97" s="12">
        <v>0</v>
      </c>
      <c r="AH97" s="12">
        <v>0</v>
      </c>
      <c r="AI97" s="12">
        <v>7667</v>
      </c>
      <c r="AJ97" s="12">
        <f t="shared" si="13"/>
        <v>7667</v>
      </c>
      <c r="AK97" s="12">
        <v>0</v>
      </c>
      <c r="AL97" s="12">
        <v>0</v>
      </c>
      <c r="AM97" s="12">
        <v>0</v>
      </c>
      <c r="AN97" s="12">
        <v>7667</v>
      </c>
      <c r="AO97" s="12">
        <f t="shared" si="14"/>
        <v>7667</v>
      </c>
      <c r="AP97" s="20">
        <f t="shared" si="15"/>
        <v>404763</v>
      </c>
    </row>
    <row r="98" spans="1:42" ht="15" customHeight="1">
      <c r="A98" s="14"/>
      <c r="B98" s="14" t="s">
        <v>329</v>
      </c>
      <c r="C98" s="14" t="s">
        <v>330</v>
      </c>
      <c r="D98" s="22" t="s">
        <v>331</v>
      </c>
      <c r="E98" s="16">
        <v>16966666</v>
      </c>
      <c r="F98" s="17"/>
      <c r="G98" s="17"/>
      <c r="H98" s="11"/>
      <c r="I98" s="11"/>
      <c r="J98" s="11"/>
      <c r="K98" s="11"/>
      <c r="L98" s="11"/>
      <c r="M98" s="18"/>
      <c r="N98" s="11"/>
      <c r="O98" s="11"/>
      <c r="P98" s="11"/>
      <c r="Q98" s="11"/>
      <c r="R98" s="11"/>
      <c r="S98" s="11"/>
      <c r="T98" s="18">
        <f t="shared" si="11"/>
        <v>0</v>
      </c>
      <c r="U98" s="19"/>
      <c r="V98" s="19"/>
      <c r="W98" s="19"/>
      <c r="X98" s="19"/>
      <c r="Y98" s="19">
        <v>0</v>
      </c>
      <c r="Z98" s="18">
        <f t="shared" si="12"/>
        <v>0</v>
      </c>
      <c r="AA98" s="11"/>
      <c r="AB98" s="11"/>
      <c r="AC98" s="11"/>
      <c r="AD98" s="11"/>
      <c r="AE98" s="11"/>
      <c r="AF98" s="12">
        <v>0</v>
      </c>
      <c r="AG98" s="12">
        <v>0</v>
      </c>
      <c r="AH98" s="12">
        <v>0</v>
      </c>
      <c r="AI98" s="12">
        <v>28514</v>
      </c>
      <c r="AJ98" s="12">
        <f t="shared" si="13"/>
        <v>28514</v>
      </c>
      <c r="AK98" s="12">
        <v>0</v>
      </c>
      <c r="AL98" s="12">
        <v>0</v>
      </c>
      <c r="AM98" s="12">
        <v>0</v>
      </c>
      <c r="AN98" s="12">
        <v>28514</v>
      </c>
      <c r="AO98" s="12">
        <f t="shared" si="14"/>
        <v>28514</v>
      </c>
      <c r="AP98" s="20">
        <f t="shared" si="15"/>
        <v>57028</v>
      </c>
    </row>
    <row r="99" spans="1:42" ht="15" customHeight="1">
      <c r="A99" s="14"/>
      <c r="B99" s="14" t="s">
        <v>332</v>
      </c>
      <c r="C99" s="14" t="s">
        <v>333</v>
      </c>
      <c r="D99" s="22" t="s">
        <v>334</v>
      </c>
      <c r="E99" s="16">
        <v>26376557</v>
      </c>
      <c r="F99" s="17"/>
      <c r="G99" s="17"/>
      <c r="H99" s="11"/>
      <c r="I99" s="11"/>
      <c r="J99" s="11"/>
      <c r="K99" s="11"/>
      <c r="L99" s="11"/>
      <c r="M99" s="18"/>
      <c r="N99" s="11"/>
      <c r="O99" s="11"/>
      <c r="P99" s="11"/>
      <c r="Q99" s="11"/>
      <c r="R99" s="11"/>
      <c r="S99" s="11"/>
      <c r="T99" s="18">
        <f t="shared" si="11"/>
        <v>0</v>
      </c>
      <c r="U99" s="19"/>
      <c r="V99" s="19"/>
      <c r="W99" s="19"/>
      <c r="X99" s="19"/>
      <c r="Y99" s="19">
        <v>0</v>
      </c>
      <c r="Z99" s="18">
        <f t="shared" si="12"/>
        <v>0</v>
      </c>
      <c r="AA99" s="11"/>
      <c r="AB99" s="11"/>
      <c r="AC99" s="11"/>
      <c r="AD99" s="11"/>
      <c r="AE99" s="11"/>
      <c r="AF99" s="12">
        <v>0</v>
      </c>
      <c r="AG99" s="12">
        <v>0</v>
      </c>
      <c r="AH99" s="12">
        <v>0</v>
      </c>
      <c r="AI99" s="12">
        <v>31607</v>
      </c>
      <c r="AJ99" s="12">
        <f t="shared" si="13"/>
        <v>31607</v>
      </c>
      <c r="AK99" s="12">
        <v>0</v>
      </c>
      <c r="AL99" s="12">
        <v>0</v>
      </c>
      <c r="AM99" s="12">
        <v>0</v>
      </c>
      <c r="AN99" s="12">
        <v>31607</v>
      </c>
      <c r="AO99" s="12">
        <f t="shared" si="14"/>
        <v>31607</v>
      </c>
      <c r="AP99" s="20">
        <f t="shared" si="15"/>
        <v>63214</v>
      </c>
    </row>
    <row r="100" spans="1:42" ht="15" customHeight="1">
      <c r="A100" s="14"/>
      <c r="B100" s="14" t="s">
        <v>335</v>
      </c>
      <c r="C100" s="14" t="s">
        <v>336</v>
      </c>
      <c r="D100" s="22" t="s">
        <v>337</v>
      </c>
      <c r="E100" s="16">
        <v>25934329</v>
      </c>
      <c r="F100" s="17"/>
      <c r="G100" s="17"/>
      <c r="H100" s="11"/>
      <c r="I100" s="11"/>
      <c r="J100" s="11"/>
      <c r="K100" s="11"/>
      <c r="L100" s="11"/>
      <c r="M100" s="18"/>
      <c r="N100" s="11"/>
      <c r="O100" s="11"/>
      <c r="P100" s="11"/>
      <c r="Q100" s="11"/>
      <c r="R100" s="11"/>
      <c r="S100" s="11"/>
      <c r="T100" s="18">
        <f t="shared" si="11"/>
        <v>0</v>
      </c>
      <c r="U100" s="19"/>
      <c r="V100" s="19"/>
      <c r="W100" s="19"/>
      <c r="X100" s="19"/>
      <c r="Y100" s="19">
        <v>0</v>
      </c>
      <c r="Z100" s="18">
        <f t="shared" si="12"/>
        <v>0</v>
      </c>
      <c r="AA100" s="11"/>
      <c r="AB100" s="11"/>
      <c r="AC100" s="11"/>
      <c r="AD100" s="11"/>
      <c r="AE100" s="11"/>
      <c r="AF100" s="12">
        <v>0</v>
      </c>
      <c r="AG100" s="12">
        <v>0</v>
      </c>
      <c r="AH100" s="12">
        <v>0</v>
      </c>
      <c r="AI100" s="12">
        <v>30215</v>
      </c>
      <c r="AJ100" s="12">
        <f t="shared" si="13"/>
        <v>30215</v>
      </c>
      <c r="AK100" s="12">
        <v>0</v>
      </c>
      <c r="AL100" s="12">
        <v>0</v>
      </c>
      <c r="AM100" s="12">
        <v>0</v>
      </c>
      <c r="AN100" s="12">
        <v>30215.439999999999</v>
      </c>
      <c r="AO100" s="12">
        <f t="shared" si="14"/>
        <v>30215.439999999999</v>
      </c>
      <c r="AP100" s="20">
        <f t="shared" si="15"/>
        <v>60430.44</v>
      </c>
    </row>
    <row r="101" spans="1:42" ht="15" customHeight="1">
      <c r="A101" s="14"/>
      <c r="B101" s="14" t="s">
        <v>338</v>
      </c>
      <c r="C101" s="14" t="s">
        <v>339</v>
      </c>
      <c r="D101" s="22" t="s">
        <v>340</v>
      </c>
      <c r="E101" s="16">
        <v>16650611</v>
      </c>
      <c r="F101" s="17"/>
      <c r="G101" s="17"/>
      <c r="H101" s="11"/>
      <c r="I101" s="11"/>
      <c r="J101" s="11"/>
      <c r="K101" s="11"/>
      <c r="L101" s="11"/>
      <c r="M101" s="18"/>
      <c r="N101" s="11"/>
      <c r="O101" s="11"/>
      <c r="P101" s="11"/>
      <c r="Q101" s="11"/>
      <c r="R101" s="11"/>
      <c r="S101" s="11"/>
      <c r="T101" s="18">
        <f t="shared" si="11"/>
        <v>0</v>
      </c>
      <c r="U101" s="19"/>
      <c r="V101" s="19"/>
      <c r="W101" s="19"/>
      <c r="X101" s="19"/>
      <c r="Y101" s="19">
        <v>0</v>
      </c>
      <c r="Z101" s="18">
        <f t="shared" si="12"/>
        <v>0</v>
      </c>
      <c r="AA101" s="11"/>
      <c r="AB101" s="11"/>
      <c r="AC101" s="11"/>
      <c r="AD101" s="11"/>
      <c r="AE101" s="11"/>
      <c r="AF101" s="12">
        <v>0</v>
      </c>
      <c r="AG101" s="12">
        <v>0</v>
      </c>
      <c r="AH101" s="12">
        <v>0</v>
      </c>
      <c r="AI101" s="12">
        <v>40237</v>
      </c>
      <c r="AJ101" s="12">
        <f t="shared" si="13"/>
        <v>40237</v>
      </c>
      <c r="AK101" s="12">
        <v>0</v>
      </c>
      <c r="AL101" s="12">
        <v>0</v>
      </c>
      <c r="AM101" s="12">
        <v>0</v>
      </c>
      <c r="AN101" s="12">
        <v>40237</v>
      </c>
      <c r="AO101" s="12">
        <f t="shared" si="14"/>
        <v>40237</v>
      </c>
      <c r="AP101" s="20">
        <f t="shared" si="15"/>
        <v>80474</v>
      </c>
    </row>
    <row r="102" spans="1:42" ht="15" customHeight="1">
      <c r="A102" s="14"/>
      <c r="B102" s="14" t="s">
        <v>341</v>
      </c>
      <c r="C102" s="14" t="s">
        <v>342</v>
      </c>
      <c r="D102" s="22" t="s">
        <v>343</v>
      </c>
      <c r="E102" s="16">
        <v>33897191</v>
      </c>
      <c r="F102" s="17"/>
      <c r="G102" s="17"/>
      <c r="H102" s="11"/>
      <c r="I102" s="11"/>
      <c r="J102" s="11"/>
      <c r="K102" s="11"/>
      <c r="L102" s="11"/>
      <c r="M102" s="18"/>
      <c r="N102" s="11"/>
      <c r="O102" s="11"/>
      <c r="P102" s="11"/>
      <c r="Q102" s="11"/>
      <c r="R102" s="11"/>
      <c r="S102" s="11"/>
      <c r="T102" s="18">
        <f t="shared" si="11"/>
        <v>0</v>
      </c>
      <c r="U102" s="19"/>
      <c r="V102" s="19"/>
      <c r="W102" s="19"/>
      <c r="X102" s="19"/>
      <c r="Y102" s="19">
        <v>0</v>
      </c>
      <c r="Z102" s="18">
        <f t="shared" si="12"/>
        <v>0</v>
      </c>
      <c r="AA102" s="11"/>
      <c r="AB102" s="11"/>
      <c r="AC102" s="11"/>
      <c r="AD102" s="11"/>
      <c r="AE102" s="11"/>
      <c r="AF102" s="12">
        <v>0</v>
      </c>
      <c r="AG102" s="12">
        <v>0</v>
      </c>
      <c r="AH102" s="12">
        <v>0</v>
      </c>
      <c r="AI102" s="12">
        <v>76365</v>
      </c>
      <c r="AJ102" s="12">
        <f t="shared" si="13"/>
        <v>76365</v>
      </c>
      <c r="AK102" s="12">
        <v>0</v>
      </c>
      <c r="AL102" s="12">
        <v>0</v>
      </c>
      <c r="AM102" s="12">
        <v>0</v>
      </c>
      <c r="AN102" s="12">
        <v>76365</v>
      </c>
      <c r="AO102" s="12">
        <f t="shared" si="14"/>
        <v>76365</v>
      </c>
      <c r="AP102" s="20">
        <f t="shared" si="15"/>
        <v>152730</v>
      </c>
    </row>
    <row r="103" spans="1:42" ht="15" customHeight="1">
      <c r="A103" s="14"/>
      <c r="B103" s="14"/>
      <c r="C103" s="14"/>
      <c r="D103" s="22" t="s">
        <v>344</v>
      </c>
      <c r="E103" s="16"/>
      <c r="F103" s="17">
        <f t="shared" ref="F103:AF103" si="16">SUM(F2:F97)</f>
        <v>3572952.38</v>
      </c>
      <c r="G103" s="17">
        <f>SUM(G2:G97)</f>
        <v>260471.52</v>
      </c>
      <c r="H103" s="11">
        <f>SUM(H2:H97)</f>
        <v>220117613.52999997</v>
      </c>
      <c r="I103" s="11">
        <f t="shared" si="16"/>
        <v>19736806.870000001</v>
      </c>
      <c r="J103" s="11">
        <f t="shared" si="16"/>
        <v>1774109.7266666668</v>
      </c>
      <c r="K103" s="11">
        <f t="shared" si="16"/>
        <v>42827040</v>
      </c>
      <c r="L103" s="11">
        <f>SUM(L2:L97)</f>
        <v>1005710</v>
      </c>
      <c r="M103" s="18">
        <f t="shared" si="16"/>
        <v>285461280.12666672</v>
      </c>
      <c r="N103" s="11">
        <f t="shared" si="16"/>
        <v>223226144.41999999</v>
      </c>
      <c r="O103" s="11">
        <f t="shared" si="16"/>
        <v>19736806.870000001</v>
      </c>
      <c r="P103" s="11">
        <f t="shared" si="16"/>
        <v>1774109.7266666668</v>
      </c>
      <c r="Q103" s="11">
        <f t="shared" si="16"/>
        <v>42834964</v>
      </c>
      <c r="R103" s="11">
        <f>SUM(R2:R97)</f>
        <v>1626449</v>
      </c>
      <c r="S103" s="11">
        <f>SUM(S2:S97)</f>
        <v>44147081.5</v>
      </c>
      <c r="T103" s="18">
        <f t="shared" si="16"/>
        <v>289198474.01666665</v>
      </c>
      <c r="U103" s="19">
        <f t="shared" si="16"/>
        <v>222808825.3043679</v>
      </c>
      <c r="V103" s="19">
        <f t="shared" si="16"/>
        <v>19736806.870000001</v>
      </c>
      <c r="W103" s="19">
        <f t="shared" si="16"/>
        <v>1723134.7966666669</v>
      </c>
      <c r="X103" s="19">
        <f t="shared" si="16"/>
        <v>42834963</v>
      </c>
      <c r="Y103" s="19">
        <f>SUM(Y2:Y102)</f>
        <v>4969549</v>
      </c>
      <c r="Z103" s="19">
        <f t="shared" si="16"/>
        <v>292073278.97103447</v>
      </c>
      <c r="AA103" s="19">
        <f t="shared" si="16"/>
        <v>211097883.20000002</v>
      </c>
      <c r="AB103" s="19">
        <f t="shared" si="16"/>
        <v>19713976</v>
      </c>
      <c r="AC103" s="19">
        <f t="shared" si="16"/>
        <v>1587815.75</v>
      </c>
      <c r="AD103" s="19">
        <f t="shared" si="16"/>
        <v>38168195.49000001</v>
      </c>
      <c r="AE103" s="19">
        <f t="shared" si="16"/>
        <v>270567870.44000006</v>
      </c>
      <c r="AF103" s="19">
        <f t="shared" si="16"/>
        <v>241721515.34</v>
      </c>
      <c r="AG103" s="12">
        <f t="shared" ref="AG103:AI103" si="17">SUM(AG2:AG102)</f>
        <v>19680018.679999996</v>
      </c>
      <c r="AH103" s="12">
        <f t="shared" si="17"/>
        <v>1444866.28</v>
      </c>
      <c r="AI103" s="12">
        <f t="shared" si="17"/>
        <v>42240882</v>
      </c>
      <c r="AJ103" s="12">
        <f>SUM(AJ2:AJ102)</f>
        <v>305087282.29999995</v>
      </c>
      <c r="AK103" s="12">
        <f>SUM(AK2:AK102)</f>
        <v>227862697.50873682</v>
      </c>
      <c r="AL103" s="12">
        <f t="shared" ref="AL103:AO103" si="18">SUM(AL2:AL102)</f>
        <v>19693478.629386108</v>
      </c>
      <c r="AM103" s="12">
        <f t="shared" si="18"/>
        <v>1448052.2133333334</v>
      </c>
      <c r="AN103" s="12">
        <f t="shared" si="18"/>
        <v>42372161.773333326</v>
      </c>
      <c r="AO103" s="12">
        <f t="shared" si="18"/>
        <v>291376390.12478954</v>
      </c>
      <c r="AP103" s="20">
        <f>SUM(AP2:AP102)</f>
        <v>1467030129.439157</v>
      </c>
    </row>
    <row r="104" spans="1:42" ht="15" customHeight="1">
      <c r="E104" s="47"/>
      <c r="F104" s="48"/>
      <c r="G104" s="48"/>
      <c r="H104" s="31"/>
      <c r="I104" s="31"/>
      <c r="J104" s="26">
        <f>+J103-'[1]31.12.2024 ALOCARE IAN 2025'!H98</f>
        <v>0</v>
      </c>
      <c r="K104" s="26">
        <f>+K103-'[1]31.12.2024 ALOCARE IAN 2025'!I98</f>
        <v>0</v>
      </c>
      <c r="AP104" s="30"/>
    </row>
    <row r="105" spans="1:42" ht="15" customHeight="1">
      <c r="E105" s="47"/>
      <c r="F105" s="48"/>
      <c r="G105" s="48"/>
      <c r="H105" s="31"/>
      <c r="I105" s="31"/>
      <c r="AP105" s="30"/>
    </row>
    <row r="106" spans="1:42" ht="15" customHeight="1">
      <c r="E106" s="47"/>
      <c r="F106" s="47"/>
      <c r="G106" s="47"/>
      <c r="H106" s="31"/>
      <c r="I106" s="31"/>
      <c r="K106" s="31"/>
      <c r="L106" s="31"/>
      <c r="M106" s="32"/>
      <c r="AP106" s="30"/>
    </row>
    <row r="107" spans="1:42" ht="15" customHeight="1">
      <c r="E107" s="49"/>
      <c r="F107" s="49"/>
      <c r="G107" s="49"/>
      <c r="H107" s="31"/>
      <c r="I107" s="31"/>
      <c r="K107" s="33"/>
      <c r="L107" s="33"/>
      <c r="M107" s="34"/>
      <c r="AP107" s="30"/>
    </row>
    <row r="108" spans="1:42" ht="15" customHeight="1">
      <c r="E108" s="47"/>
      <c r="F108" s="47"/>
      <c r="G108" s="47"/>
      <c r="H108" s="31"/>
      <c r="I108" s="31"/>
      <c r="K108" s="35"/>
      <c r="L108" s="35"/>
      <c r="M108" s="36"/>
    </row>
    <row r="109" spans="1:42" ht="15" customHeight="1">
      <c r="E109" s="47"/>
      <c r="F109" s="47"/>
      <c r="G109" s="47"/>
      <c r="H109" s="31"/>
      <c r="I109" s="31"/>
      <c r="K109" s="37"/>
      <c r="L109" s="37"/>
      <c r="M109" s="36"/>
    </row>
    <row r="110" spans="1:42" ht="15" customHeight="1">
      <c r="E110" s="47"/>
      <c r="F110" s="47"/>
      <c r="G110" s="47"/>
      <c r="H110" s="31"/>
      <c r="I110" s="50"/>
      <c r="J110" s="38"/>
    </row>
    <row r="111" spans="1:42" ht="15" customHeight="1">
      <c r="E111" s="47"/>
      <c r="F111" s="47"/>
      <c r="G111" s="47"/>
      <c r="H111" s="31"/>
      <c r="I111" s="50"/>
      <c r="J111" s="38"/>
    </row>
    <row r="112" spans="1:42" ht="15" customHeight="1">
      <c r="E112" s="49"/>
      <c r="F112" s="49"/>
      <c r="G112" s="47"/>
      <c r="H112" s="31"/>
      <c r="I112" s="50"/>
      <c r="J112" s="38"/>
    </row>
    <row r="113" spans="1:41" ht="15" customHeight="1">
      <c r="E113" s="47"/>
      <c r="F113" s="49"/>
      <c r="G113" s="47"/>
      <c r="H113" s="31"/>
      <c r="I113" s="50"/>
      <c r="J113" s="38"/>
    </row>
    <row r="114" spans="1:41" ht="15" customHeight="1">
      <c r="E114" s="47"/>
      <c r="F114" s="49"/>
      <c r="G114" s="47"/>
      <c r="H114" s="31"/>
      <c r="I114" s="51"/>
      <c r="J114" s="38"/>
    </row>
    <row r="115" spans="1:41" ht="15" customHeight="1">
      <c r="E115" s="47"/>
      <c r="F115" s="47"/>
      <c r="G115" s="47"/>
      <c r="H115" s="31"/>
      <c r="I115" s="31"/>
    </row>
    <row r="116" spans="1:41" ht="15" customHeight="1">
      <c r="D116" s="39"/>
      <c r="E116" s="52"/>
      <c r="F116" s="47"/>
      <c r="G116" s="47"/>
      <c r="H116" s="31"/>
      <c r="I116" s="31"/>
    </row>
    <row r="117" spans="1:41" ht="15" customHeight="1">
      <c r="D117" s="39"/>
      <c r="E117" s="52"/>
      <c r="F117" s="47"/>
      <c r="G117" s="47"/>
      <c r="H117" s="53"/>
      <c r="I117" s="31"/>
    </row>
    <row r="118" spans="1:41" ht="15" customHeight="1">
      <c r="D118" s="39"/>
      <c r="E118" s="52"/>
      <c r="F118" s="47"/>
      <c r="G118" s="47"/>
      <c r="H118" s="31"/>
      <c r="I118" s="31"/>
    </row>
    <row r="119" spans="1:41" ht="15" customHeight="1">
      <c r="D119" s="39"/>
      <c r="E119" s="52"/>
      <c r="F119" s="47"/>
      <c r="G119" s="47"/>
      <c r="H119" s="31"/>
      <c r="I119" s="31"/>
    </row>
    <row r="120" spans="1:41" ht="15" customHeight="1">
      <c r="D120" s="39"/>
      <c r="E120" s="52"/>
      <c r="F120" s="47"/>
      <c r="G120" s="47"/>
      <c r="H120" s="53"/>
      <c r="I120" s="31"/>
    </row>
    <row r="121" spans="1:41" ht="15" customHeight="1">
      <c r="D121" s="39"/>
      <c r="E121" s="52"/>
      <c r="F121" s="47"/>
      <c r="G121" s="47"/>
      <c r="H121" s="31"/>
      <c r="I121" s="31"/>
    </row>
    <row r="122" spans="1:41" ht="15" customHeight="1">
      <c r="D122" s="39"/>
      <c r="E122" s="54"/>
      <c r="F122" s="47"/>
      <c r="G122" s="47"/>
      <c r="H122" s="31"/>
      <c r="I122" s="31"/>
    </row>
    <row r="123" spans="1:41" ht="15" customHeight="1">
      <c r="D123" s="39"/>
      <c r="E123" s="54"/>
      <c r="F123" s="47"/>
      <c r="G123" s="47"/>
      <c r="H123" s="31"/>
      <c r="I123" s="31"/>
    </row>
    <row r="124" spans="1:41" ht="15" customHeight="1">
      <c r="D124" s="39"/>
      <c r="E124" s="52"/>
      <c r="F124" s="47"/>
      <c r="G124" s="47"/>
      <c r="H124" s="31"/>
      <c r="I124" s="31"/>
    </row>
    <row r="125" spans="1:41" ht="15" customHeight="1">
      <c r="D125" s="39"/>
      <c r="E125" s="52"/>
      <c r="F125" s="47"/>
      <c r="G125" s="47"/>
      <c r="H125" s="53"/>
      <c r="I125" s="31"/>
    </row>
    <row r="126" spans="1:41" ht="15" customHeight="1">
      <c r="D126" s="39"/>
      <c r="E126" s="52"/>
      <c r="F126" s="47"/>
      <c r="G126" s="47"/>
      <c r="H126" s="55"/>
      <c r="I126" s="31"/>
    </row>
    <row r="127" spans="1:41" ht="15" customHeight="1">
      <c r="D127" s="39"/>
      <c r="E127" s="52"/>
      <c r="F127" s="47"/>
      <c r="G127" s="47"/>
      <c r="H127" s="55"/>
      <c r="I127" s="31"/>
    </row>
    <row r="128" spans="1:41" s="40" customFormat="1" ht="15" customHeight="1">
      <c r="A128" s="40">
        <v>2297974.12</v>
      </c>
      <c r="D128" s="41"/>
      <c r="E128" s="56"/>
      <c r="F128" s="57"/>
      <c r="G128" s="57"/>
      <c r="H128" s="58"/>
      <c r="I128" s="58"/>
      <c r="J128" s="42"/>
      <c r="K128" s="42"/>
      <c r="L128" s="42"/>
      <c r="M128" s="43"/>
      <c r="N128" s="42"/>
      <c r="O128" s="42"/>
      <c r="P128" s="42"/>
      <c r="Q128" s="42"/>
      <c r="R128" s="42"/>
      <c r="S128" s="42"/>
      <c r="T128" s="43"/>
      <c r="U128" s="42"/>
      <c r="V128" s="42"/>
      <c r="W128" s="42"/>
      <c r="X128" s="42"/>
      <c r="Y128" s="42"/>
      <c r="Z128" s="43"/>
      <c r="AA128" s="42"/>
      <c r="AB128" s="42"/>
      <c r="AC128" s="42"/>
      <c r="AD128" s="42"/>
      <c r="AE128" s="42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</row>
    <row r="129" spans="1:41" s="45" customFormat="1" ht="15" customHeight="1">
      <c r="D129" s="46"/>
      <c r="E129" s="59"/>
      <c r="F129" s="60"/>
      <c r="G129" s="61"/>
      <c r="H129" s="31"/>
      <c r="I129" s="31"/>
      <c r="J129" s="26"/>
      <c r="K129" s="26"/>
      <c r="L129" s="26"/>
      <c r="M129" s="27"/>
      <c r="N129" s="26"/>
      <c r="O129" s="26"/>
      <c r="P129" s="26"/>
      <c r="Q129" s="26"/>
      <c r="R129" s="26"/>
      <c r="S129" s="26"/>
      <c r="T129" s="27"/>
      <c r="U129" s="26"/>
      <c r="V129" s="26"/>
      <c r="W129" s="26"/>
      <c r="X129" s="26"/>
      <c r="Y129" s="26"/>
      <c r="Z129" s="27"/>
      <c r="AA129" s="26"/>
      <c r="AB129" s="26"/>
      <c r="AC129" s="26"/>
      <c r="AD129" s="26"/>
      <c r="AE129" s="26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</row>
    <row r="130" spans="1:41" s="45" customFormat="1" ht="15" customHeight="1">
      <c r="D130" s="46"/>
      <c r="E130" s="59"/>
      <c r="F130" s="60"/>
      <c r="G130" s="61"/>
      <c r="H130" s="53"/>
      <c r="I130" s="31"/>
      <c r="J130" s="26"/>
      <c r="K130" s="26"/>
      <c r="L130" s="26"/>
      <c r="M130" s="27"/>
      <c r="N130" s="26"/>
      <c r="O130" s="26"/>
      <c r="P130" s="26"/>
      <c r="Q130" s="26"/>
      <c r="R130" s="26"/>
      <c r="S130" s="26"/>
      <c r="T130" s="27"/>
      <c r="U130" s="26"/>
      <c r="V130" s="26"/>
      <c r="W130" s="26"/>
      <c r="X130" s="26"/>
      <c r="Y130" s="26"/>
      <c r="Z130" s="27"/>
      <c r="AA130" s="26"/>
      <c r="AB130" s="26"/>
      <c r="AC130" s="26"/>
      <c r="AD130" s="26"/>
      <c r="AE130" s="26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</row>
    <row r="131" spans="1:41" s="45" customFormat="1" ht="15" customHeight="1">
      <c r="D131" s="46"/>
      <c r="E131" s="59"/>
      <c r="F131" s="60"/>
      <c r="G131" s="61"/>
      <c r="H131" s="31"/>
      <c r="I131" s="31"/>
      <c r="J131" s="26"/>
      <c r="K131" s="26"/>
      <c r="L131" s="26"/>
      <c r="M131" s="27"/>
      <c r="N131" s="26"/>
      <c r="O131" s="26"/>
      <c r="P131" s="26"/>
      <c r="Q131" s="26"/>
      <c r="R131" s="26"/>
      <c r="S131" s="26"/>
      <c r="T131" s="27"/>
      <c r="U131" s="26"/>
      <c r="V131" s="26"/>
      <c r="W131" s="26"/>
      <c r="X131" s="26"/>
      <c r="Y131" s="26"/>
      <c r="Z131" s="27"/>
      <c r="AA131" s="26"/>
      <c r="AB131" s="26"/>
      <c r="AC131" s="26"/>
      <c r="AD131" s="26"/>
      <c r="AE131" s="26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</row>
    <row r="132" spans="1:41" s="45" customFormat="1" ht="15" customHeight="1">
      <c r="D132" s="46"/>
      <c r="E132" s="59"/>
      <c r="F132" s="60"/>
      <c r="G132" s="61"/>
      <c r="H132" s="31"/>
      <c r="I132" s="31"/>
      <c r="J132" s="26"/>
      <c r="K132" s="26"/>
      <c r="L132" s="26"/>
      <c r="M132" s="27"/>
      <c r="N132" s="26"/>
      <c r="O132" s="26"/>
      <c r="P132" s="26"/>
      <c r="Q132" s="26"/>
      <c r="R132" s="26"/>
      <c r="S132" s="26"/>
      <c r="T132" s="27"/>
      <c r="U132" s="26"/>
      <c r="V132" s="26"/>
      <c r="W132" s="26"/>
      <c r="X132" s="26"/>
      <c r="Y132" s="26"/>
      <c r="Z132" s="27"/>
      <c r="AA132" s="26"/>
      <c r="AB132" s="26"/>
      <c r="AC132" s="26"/>
      <c r="AD132" s="26"/>
      <c r="AE132" s="26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</row>
    <row r="133" spans="1:41" s="45" customFormat="1" ht="15" customHeight="1">
      <c r="D133" s="46"/>
      <c r="E133" s="59"/>
      <c r="F133" s="60"/>
      <c r="G133" s="61"/>
      <c r="H133" s="31"/>
      <c r="I133" s="31"/>
      <c r="J133" s="26"/>
      <c r="K133" s="26"/>
      <c r="L133" s="26"/>
      <c r="M133" s="27"/>
      <c r="N133" s="26"/>
      <c r="O133" s="26"/>
      <c r="P133" s="26"/>
      <c r="Q133" s="26"/>
      <c r="R133" s="26"/>
      <c r="S133" s="26"/>
      <c r="T133" s="27"/>
      <c r="U133" s="26"/>
      <c r="V133" s="26"/>
      <c r="W133" s="26"/>
      <c r="X133" s="26"/>
      <c r="Y133" s="26"/>
      <c r="Z133" s="27"/>
      <c r="AA133" s="26"/>
      <c r="AB133" s="26"/>
      <c r="AC133" s="26"/>
      <c r="AD133" s="26"/>
      <c r="AE133" s="26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</row>
    <row r="134" spans="1:41" s="45" customFormat="1" ht="15" customHeight="1">
      <c r="D134" s="46"/>
      <c r="E134" s="59"/>
      <c r="F134" s="60"/>
      <c r="G134" s="61"/>
      <c r="H134" s="31"/>
      <c r="I134" s="31"/>
      <c r="J134" s="26"/>
      <c r="K134" s="26"/>
      <c r="L134" s="26"/>
      <c r="M134" s="27"/>
      <c r="N134" s="26"/>
      <c r="O134" s="26"/>
      <c r="P134" s="26"/>
      <c r="Q134" s="26"/>
      <c r="R134" s="26"/>
      <c r="S134" s="26"/>
      <c r="T134" s="27"/>
      <c r="U134" s="26"/>
      <c r="V134" s="26"/>
      <c r="W134" s="26"/>
      <c r="X134" s="26"/>
      <c r="Y134" s="26"/>
      <c r="Z134" s="27"/>
      <c r="AA134" s="26"/>
      <c r="AB134" s="26"/>
      <c r="AC134" s="26"/>
      <c r="AD134" s="26"/>
      <c r="AE134" s="26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</row>
    <row r="135" spans="1:41" s="45" customFormat="1" ht="15" customHeight="1">
      <c r="D135" s="46"/>
      <c r="E135" s="59"/>
      <c r="F135" s="60"/>
      <c r="G135" s="61"/>
      <c r="H135" s="31"/>
      <c r="I135" s="31"/>
      <c r="J135" s="26"/>
      <c r="K135" s="26"/>
      <c r="L135" s="26"/>
      <c r="M135" s="27"/>
      <c r="N135" s="26"/>
      <c r="O135" s="26"/>
      <c r="P135" s="26"/>
      <c r="Q135" s="26"/>
      <c r="R135" s="26"/>
      <c r="S135" s="26"/>
      <c r="T135" s="27"/>
      <c r="U135" s="26"/>
      <c r="V135" s="26"/>
      <c r="W135" s="26"/>
      <c r="X135" s="26"/>
      <c r="Y135" s="26"/>
      <c r="Z135" s="27"/>
      <c r="AA135" s="26"/>
      <c r="AB135" s="26"/>
      <c r="AC135" s="26"/>
      <c r="AD135" s="26"/>
      <c r="AE135" s="26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</row>
    <row r="136" spans="1:41" ht="15" customHeight="1">
      <c r="E136" s="47"/>
      <c r="F136" s="47"/>
      <c r="G136" s="47"/>
      <c r="H136" s="31"/>
      <c r="I136" s="31"/>
    </row>
    <row r="137" spans="1:41" s="26" customFormat="1" ht="15" customHeight="1">
      <c r="A137" s="1"/>
      <c r="B137" s="1"/>
      <c r="C137" s="23"/>
      <c r="D137" s="23"/>
      <c r="E137" s="47"/>
      <c r="F137" s="47"/>
      <c r="G137" s="47"/>
      <c r="H137" s="31"/>
      <c r="I137" s="31"/>
      <c r="M137" s="27"/>
      <c r="T137" s="27"/>
      <c r="U137" s="28"/>
      <c r="V137" s="28"/>
      <c r="W137" s="28"/>
      <c r="X137" s="28"/>
      <c r="Y137" s="28"/>
      <c r="Z137" s="27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</row>
    <row r="138" spans="1:41" ht="15" customHeight="1">
      <c r="E138" s="47"/>
      <c r="F138" s="48"/>
      <c r="G138" s="48"/>
      <c r="H138" s="31"/>
      <c r="I138" s="31"/>
    </row>
  </sheetData>
  <pageMargins left="0.19685039370078741" right="0.19685039370078741" top="0.15748031496062992" bottom="0.15748031496062992" header="0.19685039370078741" footer="0.15748031496062992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30.04.2025 ALOCARE MAI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2025-05-06T14:28:29Z</dcterms:modified>
</cp:coreProperties>
</file>